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65" windowHeight="4995" firstSheet="1" activeTab="1"/>
  </bookViews>
  <sheets>
    <sheet name="OJO POB07" sheetId="1" state="hidden" r:id="rId1"/>
    <sheet name="Poblacion 2007" sheetId="2" r:id="rId2"/>
  </sheets>
  <definedNames>
    <definedName name="_xlnm.Print_Area" localSheetId="1">'Poblacion 2007'!$A$1:$AX$122</definedName>
    <definedName name="_xlnm.Print_Titles" localSheetId="1">'Poblacion 2007'!$A:$A</definedName>
  </definedNames>
  <calcPr fullCalcOnLoad="1"/>
</workbook>
</file>

<file path=xl/sharedStrings.xml><?xml version="1.0" encoding="utf-8"?>
<sst xmlns="http://schemas.openxmlformats.org/spreadsheetml/2006/main" count="824" uniqueCount="146">
  <si>
    <t>POBLAC. DIST.PO ESTAB</t>
  </si>
  <si>
    <t>16 - 20</t>
  </si>
  <si>
    <t xml:space="preserve">P.S. Puerto Pizarro 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</si>
  <si>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</si>
  <si>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DEPARTAMENTO</t>
  </si>
  <si>
    <t>TOTAL</t>
  </si>
  <si>
    <t>POBLACION FEMENINA</t>
  </si>
  <si>
    <t>PROVINCIAS,  DISTRITOS Y</t>
  </si>
  <si>
    <t>POBLACION</t>
  </si>
  <si>
    <t>&lt; 1 AÑO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</si>
  <si>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</si>
  <si>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</si>
  <si>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</si>
  <si>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</si>
  <si>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</si>
  <si>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</si>
  <si>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</si>
  <si>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</si>
  <si>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</si>
  <si>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MEF</t>
  </si>
  <si>
    <t>ESTABLECIMIENTOS</t>
  </si>
  <si>
    <t>RN</t>
  </si>
  <si>
    <t>1M-11M</t>
  </si>
  <si>
    <t>AÑO</t>
  </si>
  <si>
    <t>AÑOS</t>
  </si>
  <si>
    <t>1-4 AÑOS</t>
  </si>
  <si>
    <t>5-9 AÑOS</t>
  </si>
  <si>
    <t>10-14 AÑOS</t>
  </si>
  <si>
    <t>15- 19 AÑOS</t>
  </si>
  <si>
    <t>15 - 49</t>
  </si>
  <si>
    <t>PROV. TUMBES</t>
  </si>
  <si>
    <t>DIST.   TUMBES</t>
  </si>
  <si>
    <t>C.S. Pampa Grande</t>
  </si>
  <si>
    <t>P.S. Puerto Pizarro</t>
  </si>
  <si>
    <t>P.S. Andrés Araujo</t>
  </si>
  <si>
    <t>DIST. CORRALES</t>
  </si>
  <si>
    <t>C.S. Corrales</t>
  </si>
  <si>
    <t>P.S. San Isidro</t>
  </si>
  <si>
    <t>P.S. Malval</t>
  </si>
  <si>
    <t>DIST. SAN JUAN DE LA V.</t>
  </si>
  <si>
    <t>P.S. Cerro Blanco</t>
  </si>
  <si>
    <t>P.S. Garbanzal</t>
  </si>
  <si>
    <t>DIST. SAN JACINTO</t>
  </si>
  <si>
    <t>C.S. San Jacinto</t>
  </si>
  <si>
    <t>P.S. Rica Playa</t>
  </si>
  <si>
    <t>P.S. Vaquería</t>
  </si>
  <si>
    <t>P.S. Casa Blanqueada</t>
  </si>
  <si>
    <t>P.S. Oidor</t>
  </si>
  <si>
    <t>DIST. LA CRUZ</t>
  </si>
  <si>
    <t>C.S. La Cruz</t>
  </si>
  <si>
    <t>DIST. PAMPAS DE HOSPITAL</t>
  </si>
  <si>
    <t>C.S. Pampas de Hospital</t>
  </si>
  <si>
    <t>P.S. Cabuyal</t>
  </si>
  <si>
    <t>P.S. Cruz Blanca</t>
  </si>
  <si>
    <t>PROV. CONT. VILLAR</t>
  </si>
  <si>
    <t>DIST. ZORRITOS</t>
  </si>
  <si>
    <t>C.S. Zorritos</t>
  </si>
  <si>
    <t>P.S. Grau</t>
  </si>
  <si>
    <t>P.S. Acapulco</t>
  </si>
  <si>
    <t>P.S. Cancas</t>
  </si>
  <si>
    <t>DIST. CASITAS</t>
  </si>
  <si>
    <t>C.S. Cañaveral</t>
  </si>
  <si>
    <t>P.S. La Choza</t>
  </si>
  <si>
    <t>P.S. Trigal</t>
  </si>
  <si>
    <t>PROV. ZARUMILLA</t>
  </si>
  <si>
    <t>DIST. ZARUMILLA</t>
  </si>
  <si>
    <t>C.S. Zarumilla</t>
  </si>
  <si>
    <t>DIST. MATAPALO</t>
  </si>
  <si>
    <t>C.S. Matapalo</t>
  </si>
  <si>
    <t>DIST. PAPAYAL</t>
  </si>
  <si>
    <t>C.S. Papayal</t>
  </si>
  <si>
    <t>P.S. Uña de Gato</t>
  </si>
  <si>
    <t>P.S. La Palma</t>
  </si>
  <si>
    <t>P.S. Lechugal</t>
  </si>
  <si>
    <t>P.S. El Porvenir</t>
  </si>
  <si>
    <t>DIST. AGUAS VERDES</t>
  </si>
  <si>
    <t>C.S. Aguas Verdes</t>
  </si>
  <si>
    <t>P.S. Pocitos</t>
  </si>
  <si>
    <t>P.S. La Curva</t>
  </si>
  <si>
    <t>P.S. Cuchareta Baja</t>
  </si>
  <si>
    <t>P.S. Loma Saavedra</t>
  </si>
  <si>
    <t>OFICINA  DE  ESTADISTICA  E  INFORMATICA</t>
  </si>
  <si>
    <t>Hospital de Apoyo "JAMO"</t>
  </si>
  <si>
    <t>GEST.</t>
  </si>
  <si>
    <t>NAC.</t>
  </si>
  <si>
    <t>C.S. San Juan de la Virgen</t>
  </si>
  <si>
    <t>DPTO. TUMBES</t>
  </si>
  <si>
    <t>P.S. Barrancos.</t>
  </si>
  <si>
    <t>OFICINA DE ESTADISTICA E INFORMATICA</t>
  </si>
  <si>
    <t xml:space="preserve">R E G I O N   D E   S A L U D   T U M B E S </t>
  </si>
  <si>
    <t>G  R  U  P  O  S     D  E     E  D  A  D</t>
  </si>
  <si>
    <t>P.S. Pajaritos</t>
  </si>
  <si>
    <t>P.S. Capitan Hoyle</t>
  </si>
  <si>
    <t>POBLACION  AL 85% MINSA</t>
  </si>
  <si>
    <t>POBLACION ESTIMADA AÑO 2002</t>
  </si>
  <si>
    <t>POBLACION TOTAL MINSA</t>
  </si>
  <si>
    <t>FORMULA PARA RN</t>
  </si>
  <si>
    <t>PORCENTAJE PARA CALCULAR TECHOS</t>
  </si>
  <si>
    <t>TECHOS</t>
  </si>
  <si>
    <t>% PARA CALCULAR TECHOS DPTAL</t>
  </si>
  <si>
    <t xml:space="preserve">OFICINA  DE  ESTADISTICA  E  INFORMATICA </t>
  </si>
  <si>
    <t>POBLACION ESTIMADA POR ESTABLECIMIENTOS DE SALUD AÑO 2003</t>
  </si>
  <si>
    <t>FALTA N  DATOS  AGRUPOS DE EDAD</t>
  </si>
  <si>
    <t>OK</t>
  </si>
  <si>
    <t>OJO</t>
  </si>
  <si>
    <t>%</t>
  </si>
  <si>
    <t>POR REVISAR</t>
  </si>
  <si>
    <t>65 -   69</t>
  </si>
  <si>
    <t>70 -   74</t>
  </si>
  <si>
    <t>75 -   79</t>
  </si>
  <si>
    <t>80  y  +</t>
  </si>
  <si>
    <t>VERIFICAR FORMULAS ES COLUMNA *C</t>
  </si>
  <si>
    <t xml:space="preserve">   65 - 69</t>
  </si>
  <si>
    <t>POBLACION  AL 100% MINSA</t>
  </si>
  <si>
    <t>TOTAL 
ADULTO MAYOR</t>
  </si>
  <si>
    <t xml:space="preserve">TOTAL 
ADULTO
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</si>
  <si>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</si>
  <si>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OJO - 07</t>
  </si>
  <si>
    <t>POBLACION TOTAL MINSA  2007 PARA VERIF</t>
  </si>
  <si>
    <t xml:space="preserve">C.S. Zorritos     </t>
  </si>
  <si>
    <t xml:space="preserve">P.S. Grau      </t>
  </si>
  <si>
    <t xml:space="preserve">P.S. Acapulco     </t>
  </si>
  <si>
    <t xml:space="preserve">P.S. Cancas      </t>
  </si>
  <si>
    <t xml:space="preserve">P.S. Barrancos.   </t>
  </si>
  <si>
    <t xml:space="preserve">P.S. Pajaritos      </t>
  </si>
  <si>
    <t>DIST. CANOAS PTA. SAL</t>
  </si>
  <si>
    <t>TECHOS  REV. FORM</t>
  </si>
  <si>
    <t>P.S. Bocapan</t>
  </si>
  <si>
    <t>P.S. El Limon</t>
  </si>
  <si>
    <t>……………….00000000000000000000000000000000000000000000000000000000000000000000000000000000000000000000000000000000000000000000000000000000</t>
  </si>
  <si>
    <t>.0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0</t>
  </si>
  <si>
    <t>.</t>
  </si>
  <si>
    <r>
      <t xml:space="preserve">P.S. Puerto Pizarro  </t>
    </r>
    <r>
      <rPr>
        <sz val="12"/>
        <color indexed="10"/>
        <rFont val="Arial"/>
        <family val="2"/>
      </rPr>
      <t>73</t>
    </r>
  </si>
  <si>
    <t xml:space="preserve">OJO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</si>
  <si>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</t>
  </si>
  <si>
    <t>FUENTE: CENSO NACIONAL DE POBLACION 2005 - INEI</t>
  </si>
  <si>
    <t>ELABORACION: DITEDE-INEI, OGEE -MINSA- OEI DIRESA TUMBES</t>
  </si>
  <si>
    <t>T/17/04/2007</t>
  </si>
  <si>
    <t>DIST. P. DE HOSPITAL</t>
  </si>
  <si>
    <t>DIST. S. JUAN DE LA V.</t>
  </si>
  <si>
    <t>C.S. S. Juan de la Virgen</t>
  </si>
  <si>
    <t>TOTAL      15 - 19 AÑOS</t>
  </si>
  <si>
    <t>TOTAL      ADULTO   20-59 AÑOS</t>
  </si>
  <si>
    <t>REGION DE SALUD TUMBES</t>
  </si>
  <si>
    <t>POBLACION ESTIMADA POR ESTABLECIMIENTOS DE SALUD 2007</t>
  </si>
  <si>
    <t xml:space="preserve">G  R  U  P  O  S    DE     E  D  A  D  E  S </t>
  </si>
</sst>
</file>

<file path=xl/styles.xml><?xml version="1.0" encoding="utf-8"?>
<styleSheet xmlns="http://schemas.openxmlformats.org/spreadsheetml/2006/main">
  <numFmts count="6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&quot;S/.&quot;\ * #,##0.00_);_(&quot;S/.&quot;\ * \(#,##0.00\);_(&quot;S/.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;[Red]#,##0"/>
    <numFmt numFmtId="197" formatCode="mmmm\ d\,\ yyyy"/>
    <numFmt numFmtId="198" formatCode="#,##0.00000"/>
    <numFmt numFmtId="199" formatCode="0.00000"/>
    <numFmt numFmtId="200" formatCode="_-* #,##0\ _P_t_s_-;\-* #,##0\ _P_t_s_-;_-* &quot;-&quot;??\ _P_t_s_-;_-@_-"/>
    <numFmt numFmtId="201" formatCode="0.0000"/>
    <numFmt numFmtId="202" formatCode="0.000"/>
    <numFmt numFmtId="203" formatCode="#,##0.0"/>
    <numFmt numFmtId="204" formatCode="0.000000"/>
    <numFmt numFmtId="205" formatCode="0.0000000"/>
    <numFmt numFmtId="206" formatCode="0.0"/>
    <numFmt numFmtId="207" formatCode="_(* #,##0_);_(* \(#,##0\);_(* &quot;-&quot;?_);_(@_)"/>
    <numFmt numFmtId="208" formatCode="0.00000000"/>
    <numFmt numFmtId="209" formatCode="#,##0.000"/>
    <numFmt numFmtId="210" formatCode="#,##0.0000"/>
    <numFmt numFmtId="211" formatCode="#,##0.000000"/>
    <numFmt numFmtId="212" formatCode="0.000000000"/>
    <numFmt numFmtId="213" formatCode="0.0000000000"/>
    <numFmt numFmtId="214" formatCode="0.00000000000"/>
    <numFmt numFmtId="215" formatCode="0.000000000000"/>
    <numFmt numFmtId="216" formatCode="0.0000000000000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color indexed="12"/>
      <name val="Calisto MT"/>
      <family val="1"/>
    </font>
    <font>
      <b/>
      <sz val="12"/>
      <name val="Calisto MT"/>
      <family val="1"/>
    </font>
    <font>
      <b/>
      <sz val="12"/>
      <color indexed="12"/>
      <name val="AvantGarde Md BT"/>
      <family val="2"/>
    </font>
    <font>
      <b/>
      <sz val="12"/>
      <name val="AvantGarde Md BT"/>
      <family val="2"/>
    </font>
    <font>
      <sz val="12"/>
      <color indexed="12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0"/>
    </font>
    <font>
      <b/>
      <sz val="12"/>
      <color indexed="48"/>
      <name val="Arial"/>
      <family val="2"/>
    </font>
    <font>
      <b/>
      <sz val="12"/>
      <color indexed="10"/>
      <name val="AvantGarde Md BT"/>
      <family val="2"/>
    </font>
    <font>
      <sz val="12"/>
      <color indexed="14"/>
      <name val="Arial"/>
      <family val="2"/>
    </font>
    <font>
      <b/>
      <sz val="12"/>
      <color indexed="14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8"/>
      <name val="Arial"/>
      <family val="0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b/>
      <sz val="9"/>
      <color indexed="12"/>
      <name val="Arial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color indexed="12"/>
      <name val="Calisto MT"/>
      <family val="1"/>
    </font>
    <font>
      <b/>
      <sz val="10"/>
      <color indexed="12"/>
      <name val="AvantGarde Md BT"/>
      <family val="2"/>
    </font>
    <font>
      <b/>
      <sz val="8"/>
      <name val="Calisto MT"/>
      <family val="1"/>
    </font>
    <font>
      <b/>
      <sz val="8"/>
      <name val="AvantGarde Md BT"/>
      <family val="2"/>
    </font>
    <font>
      <sz val="8"/>
      <color indexed="14"/>
      <name val="Arial"/>
      <family val="2"/>
    </font>
    <font>
      <b/>
      <sz val="8"/>
      <color indexed="4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562">
    <xf numFmtId="0" fontId="0" fillId="0" borderId="0" xfId="0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197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Continuous"/>
    </xf>
    <xf numFmtId="0" fontId="11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9" fontId="11" fillId="33" borderId="17" xfId="0" applyNumberFormat="1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3" fontId="12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1" fontId="11" fillId="0" borderId="11" xfId="0" applyNumberFormat="1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11" fillId="0" borderId="10" xfId="0" applyFont="1" applyBorder="1" applyAlignment="1">
      <alignment/>
    </xf>
    <xf numFmtId="1" fontId="11" fillId="0" borderId="10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200" fontId="11" fillId="0" borderId="10" xfId="48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0" fontId="13" fillId="33" borderId="18" xfId="0" applyFont="1" applyFill="1" applyBorder="1" applyAlignment="1">
      <alignment horizontal="center"/>
    </xf>
    <xf numFmtId="3" fontId="11" fillId="33" borderId="18" xfId="0" applyNumberFormat="1" applyFont="1" applyFill="1" applyBorder="1" applyAlignment="1">
      <alignment/>
    </xf>
    <xf numFmtId="3" fontId="11" fillId="33" borderId="19" xfId="0" applyNumberFormat="1" applyFont="1" applyFill="1" applyBorder="1" applyAlignment="1">
      <alignment/>
    </xf>
    <xf numFmtId="3" fontId="11" fillId="33" borderId="20" xfId="0" applyNumberFormat="1" applyFont="1" applyFill="1" applyBorder="1" applyAlignment="1">
      <alignment/>
    </xf>
    <xf numFmtId="199" fontId="12" fillId="34" borderId="17" xfId="0" applyNumberFormat="1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3" fontId="12" fillId="34" borderId="11" xfId="0" applyNumberFormat="1" applyFont="1" applyFill="1" applyBorder="1" applyAlignment="1">
      <alignment horizontal="center"/>
    </xf>
    <xf numFmtId="3" fontId="12" fillId="34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198" fontId="12" fillId="34" borderId="11" xfId="0" applyNumberFormat="1" applyFont="1" applyFill="1" applyBorder="1" applyAlignment="1">
      <alignment/>
    </xf>
    <xf numFmtId="3" fontId="12" fillId="34" borderId="21" xfId="0" applyNumberFormat="1" applyFont="1" applyFill="1" applyBorder="1" applyAlignment="1">
      <alignment/>
    </xf>
    <xf numFmtId="3" fontId="12" fillId="34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199" fontId="12" fillId="34" borderId="17" xfId="0" applyNumberFormat="1" applyFont="1" applyFill="1" applyBorder="1" applyAlignment="1">
      <alignment/>
    </xf>
    <xf numFmtId="199" fontId="12" fillId="34" borderId="10" xfId="0" applyNumberFormat="1" applyFont="1" applyFill="1" applyBorder="1" applyAlignment="1">
      <alignment/>
    </xf>
    <xf numFmtId="199" fontId="12" fillId="34" borderId="14" xfId="0" applyNumberFormat="1" applyFont="1" applyFill="1" applyBorder="1" applyAlignment="1">
      <alignment/>
    </xf>
    <xf numFmtId="199" fontId="12" fillId="34" borderId="0" xfId="0" applyNumberFormat="1" applyFont="1" applyFill="1" applyBorder="1" applyAlignment="1">
      <alignment/>
    </xf>
    <xf numFmtId="199" fontId="9" fillId="0" borderId="0" xfId="0" applyNumberFormat="1" applyFont="1" applyAlignment="1">
      <alignment/>
    </xf>
    <xf numFmtId="3" fontId="13" fillId="33" borderId="18" xfId="0" applyNumberFormat="1" applyFont="1" applyFill="1" applyBorder="1" applyAlignment="1">
      <alignment/>
    </xf>
    <xf numFmtId="1" fontId="13" fillId="34" borderId="18" xfId="0" applyNumberFormat="1" applyFont="1" applyFill="1" applyBorder="1" applyAlignment="1">
      <alignment horizontal="center"/>
    </xf>
    <xf numFmtId="3" fontId="13" fillId="34" borderId="18" xfId="0" applyNumberFormat="1" applyFont="1" applyFill="1" applyBorder="1" applyAlignment="1">
      <alignment horizontal="right"/>
    </xf>
    <xf numFmtId="196" fontId="13" fillId="34" borderId="18" xfId="0" applyNumberFormat="1" applyFont="1" applyFill="1" applyBorder="1" applyAlignment="1">
      <alignment horizontal="right"/>
    </xf>
    <xf numFmtId="196" fontId="13" fillId="34" borderId="17" xfId="0" applyNumberFormat="1" applyFont="1" applyFill="1" applyBorder="1" applyAlignment="1">
      <alignment horizontal="right"/>
    </xf>
    <xf numFmtId="3" fontId="13" fillId="34" borderId="17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 horizontal="right"/>
    </xf>
    <xf numFmtId="1" fontId="13" fillId="34" borderId="17" xfId="0" applyNumberFormat="1" applyFont="1" applyFill="1" applyBorder="1" applyAlignment="1">
      <alignment/>
    </xf>
    <xf numFmtId="0" fontId="14" fillId="0" borderId="0" xfId="0" applyFont="1" applyAlignment="1">
      <alignment/>
    </xf>
    <xf numFmtId="1" fontId="13" fillId="34" borderId="17" xfId="0" applyNumberFormat="1" applyFont="1" applyFill="1" applyBorder="1" applyAlignment="1">
      <alignment horizontal="center"/>
    </xf>
    <xf numFmtId="3" fontId="10" fillId="33" borderId="18" xfId="0" applyNumberFormat="1" applyFont="1" applyFill="1" applyBorder="1" applyAlignment="1">
      <alignment/>
    </xf>
    <xf numFmtId="0" fontId="10" fillId="33" borderId="18" xfId="0" applyFont="1" applyFill="1" applyBorder="1" applyAlignment="1">
      <alignment horizontal="center"/>
    </xf>
    <xf numFmtId="3" fontId="10" fillId="33" borderId="19" xfId="0" applyNumberFormat="1" applyFont="1" applyFill="1" applyBorder="1" applyAlignment="1">
      <alignment/>
    </xf>
    <xf numFmtId="3" fontId="10" fillId="33" borderId="2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" fontId="1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199" fontId="9" fillId="0" borderId="10" xfId="0" applyNumberFormat="1" applyFont="1" applyBorder="1" applyAlignment="1">
      <alignment/>
    </xf>
    <xf numFmtId="199" fontId="12" fillId="0" borderId="10" xfId="0" applyNumberFormat="1" applyFont="1" applyBorder="1" applyAlignment="1">
      <alignment/>
    </xf>
    <xf numFmtId="199" fontId="12" fillId="0" borderId="15" xfId="0" applyNumberFormat="1" applyFont="1" applyBorder="1" applyAlignment="1">
      <alignment/>
    </xf>
    <xf numFmtId="199" fontId="12" fillId="0" borderId="16" xfId="0" applyNumberFormat="1" applyFont="1" applyBorder="1" applyAlignment="1">
      <alignment/>
    </xf>
    <xf numFmtId="199" fontId="12" fillId="0" borderId="0" xfId="0" applyNumberFormat="1" applyFont="1" applyAlignment="1">
      <alignment/>
    </xf>
    <xf numFmtId="3" fontId="13" fillId="0" borderId="10" xfId="0" applyNumberFormat="1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0" fontId="13" fillId="33" borderId="18" xfId="0" applyNumberFormat="1" applyFont="1" applyFill="1" applyBorder="1" applyAlignment="1">
      <alignment horizontal="center"/>
    </xf>
    <xf numFmtId="199" fontId="12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3" fontId="4" fillId="0" borderId="0" xfId="0" applyNumberFormat="1" applyFont="1" applyBorder="1" applyAlignment="1">
      <alignment/>
    </xf>
    <xf numFmtId="199" fontId="16" fillId="0" borderId="10" xfId="0" applyNumberFormat="1" applyFont="1" applyBorder="1" applyAlignment="1">
      <alignment/>
    </xf>
    <xf numFmtId="199" fontId="16" fillId="0" borderId="10" xfId="0" applyNumberFormat="1" applyFont="1" applyFill="1" applyBorder="1" applyAlignment="1">
      <alignment/>
    </xf>
    <xf numFmtId="199" fontId="4" fillId="0" borderId="10" xfId="0" applyNumberFormat="1" applyFont="1" applyBorder="1" applyAlignment="1">
      <alignment/>
    </xf>
    <xf numFmtId="199" fontId="16" fillId="0" borderId="0" xfId="0" applyNumberFormat="1" applyFont="1" applyAlignment="1">
      <alignment/>
    </xf>
    <xf numFmtId="0" fontId="13" fillId="33" borderId="11" xfId="0" applyFont="1" applyFill="1" applyBorder="1" applyAlignment="1">
      <alignment horizontal="center"/>
    </xf>
    <xf numFmtId="0" fontId="15" fillId="0" borderId="17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3" fontId="11" fillId="33" borderId="22" xfId="0" applyNumberFormat="1" applyFont="1" applyFill="1" applyBorder="1" applyAlignment="1">
      <alignment/>
    </xf>
    <xf numFmtId="199" fontId="12" fillId="34" borderId="16" xfId="0" applyNumberFormat="1" applyFont="1" applyFill="1" applyBorder="1" applyAlignment="1">
      <alignment/>
    </xf>
    <xf numFmtId="199" fontId="12" fillId="0" borderId="0" xfId="0" applyNumberFormat="1" applyFont="1" applyBorder="1" applyAlignment="1">
      <alignment/>
    </xf>
    <xf numFmtId="0" fontId="15" fillId="0" borderId="17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4" fillId="0" borderId="17" xfId="0" applyNumberFormat="1" applyFont="1" applyFill="1" applyBorder="1" applyAlignment="1">
      <alignment/>
    </xf>
    <xf numFmtId="199" fontId="13" fillId="34" borderId="10" xfId="0" applyNumberFormat="1" applyFont="1" applyFill="1" applyBorder="1" applyAlignment="1">
      <alignment/>
    </xf>
    <xf numFmtId="9" fontId="10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/>
    </xf>
    <xf numFmtId="0" fontId="15" fillId="0" borderId="16" xfId="0" applyFont="1" applyBorder="1" applyAlignment="1">
      <alignment/>
    </xf>
    <xf numFmtId="1" fontId="13" fillId="35" borderId="18" xfId="0" applyNumberFormat="1" applyFont="1" applyFill="1" applyBorder="1" applyAlignment="1">
      <alignment horizontal="center"/>
    </xf>
    <xf numFmtId="199" fontId="9" fillId="0" borderId="17" xfId="0" applyNumberFormat="1" applyFont="1" applyBorder="1" applyAlignment="1">
      <alignment/>
    </xf>
    <xf numFmtId="0" fontId="9" fillId="0" borderId="16" xfId="0" applyFont="1" applyBorder="1" applyAlignment="1">
      <alignment/>
    </xf>
    <xf numFmtId="3" fontId="13" fillId="33" borderId="20" xfId="0" applyNumberFormat="1" applyFont="1" applyFill="1" applyBorder="1" applyAlignment="1">
      <alignment/>
    </xf>
    <xf numFmtId="3" fontId="11" fillId="35" borderId="18" xfId="0" applyNumberFormat="1" applyFont="1" applyFill="1" applyBorder="1" applyAlignment="1">
      <alignment/>
    </xf>
    <xf numFmtId="1" fontId="19" fillId="0" borderId="11" xfId="0" applyNumberFormat="1" applyFont="1" applyBorder="1" applyAlignment="1">
      <alignment/>
    </xf>
    <xf numFmtId="0" fontId="11" fillId="33" borderId="2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3" fontId="13" fillId="0" borderId="18" xfId="0" applyNumberFormat="1" applyFont="1" applyFill="1" applyBorder="1" applyAlignment="1">
      <alignment/>
    </xf>
    <xf numFmtId="3" fontId="13" fillId="33" borderId="18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99" fontId="13" fillId="34" borderId="17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199" fontId="13" fillId="0" borderId="10" xfId="0" applyNumberFormat="1" applyFont="1" applyBorder="1" applyAlignment="1">
      <alignment/>
    </xf>
    <xf numFmtId="199" fontId="13" fillId="0" borderId="10" xfId="0" applyNumberFormat="1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199" fontId="13" fillId="0" borderId="15" xfId="0" applyNumberFormat="1" applyFont="1" applyFill="1" applyBorder="1" applyAlignment="1">
      <alignment/>
    </xf>
    <xf numFmtId="3" fontId="14" fillId="0" borderId="17" xfId="0" applyNumberFormat="1" applyFont="1" applyBorder="1" applyAlignment="1">
      <alignment/>
    </xf>
    <xf numFmtId="1" fontId="13" fillId="0" borderId="18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1" fontId="11" fillId="35" borderId="10" xfId="0" applyNumberFormat="1" applyFont="1" applyFill="1" applyBorder="1" applyAlignment="1">
      <alignment horizontal="center"/>
    </xf>
    <xf numFmtId="1" fontId="11" fillId="35" borderId="15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1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3" fontId="13" fillId="0" borderId="23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198" fontId="12" fillId="35" borderId="11" xfId="0" applyNumberFormat="1" applyFont="1" applyFill="1" applyBorder="1" applyAlignment="1">
      <alignment/>
    </xf>
    <xf numFmtId="201" fontId="9" fillId="0" borderId="17" xfId="0" applyNumberFormat="1" applyFont="1" applyBorder="1" applyAlignment="1">
      <alignment/>
    </xf>
    <xf numFmtId="200" fontId="11" fillId="36" borderId="10" xfId="48" applyNumberFormat="1" applyFont="1" applyFill="1" applyBorder="1" applyAlignment="1">
      <alignment horizontal="right"/>
    </xf>
    <xf numFmtId="3" fontId="11" fillId="36" borderId="18" xfId="0" applyNumberFormat="1" applyFont="1" applyFill="1" applyBorder="1" applyAlignment="1">
      <alignment/>
    </xf>
    <xf numFmtId="198" fontId="12" fillId="36" borderId="11" xfId="0" applyNumberFormat="1" applyFont="1" applyFill="1" applyBorder="1" applyAlignment="1">
      <alignment/>
    </xf>
    <xf numFmtId="199" fontId="12" fillId="36" borderId="0" xfId="0" applyNumberFormat="1" applyFont="1" applyFill="1" applyBorder="1" applyAlignment="1">
      <alignment/>
    </xf>
    <xf numFmtId="1" fontId="13" fillId="36" borderId="17" xfId="0" applyNumberFormat="1" applyFont="1" applyFill="1" applyBorder="1" applyAlignment="1">
      <alignment/>
    </xf>
    <xf numFmtId="3" fontId="10" fillId="36" borderId="18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199" fontId="12" fillId="36" borderId="10" xfId="0" applyNumberFormat="1" applyFont="1" applyFill="1" applyBorder="1" applyAlignment="1">
      <alignment/>
    </xf>
    <xf numFmtId="3" fontId="13" fillId="36" borderId="10" xfId="0" applyNumberFormat="1" applyFont="1" applyFill="1" applyBorder="1" applyAlignment="1">
      <alignment/>
    </xf>
    <xf numFmtId="199" fontId="16" fillId="36" borderId="10" xfId="0" applyNumberFormat="1" applyFont="1" applyFill="1" applyBorder="1" applyAlignment="1">
      <alignment/>
    </xf>
    <xf numFmtId="3" fontId="13" fillId="36" borderId="23" xfId="0" applyNumberFormat="1" applyFont="1" applyFill="1" applyBorder="1" applyAlignment="1">
      <alignment/>
    </xf>
    <xf numFmtId="3" fontId="4" fillId="36" borderId="17" xfId="0" applyNumberFormat="1" applyFont="1" applyFill="1" applyBorder="1" applyAlignment="1">
      <alignment/>
    </xf>
    <xf numFmtId="3" fontId="4" fillId="36" borderId="0" xfId="0" applyNumberFormat="1" applyFont="1" applyFill="1" applyBorder="1" applyAlignment="1">
      <alignment/>
    </xf>
    <xf numFmtId="0" fontId="11" fillId="36" borderId="22" xfId="0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/>
    </xf>
    <xf numFmtId="0" fontId="11" fillId="36" borderId="17" xfId="0" applyFont="1" applyFill="1" applyBorder="1" applyAlignment="1">
      <alignment horizontal="center"/>
    </xf>
    <xf numFmtId="1" fontId="11" fillId="36" borderId="10" xfId="0" applyNumberFormat="1" applyFont="1" applyFill="1" applyBorder="1" applyAlignment="1">
      <alignment/>
    </xf>
    <xf numFmtId="199" fontId="12" fillId="36" borderId="17" xfId="0" applyNumberFormat="1" applyFont="1" applyFill="1" applyBorder="1" applyAlignment="1">
      <alignment/>
    </xf>
    <xf numFmtId="1" fontId="13" fillId="36" borderId="18" xfId="0" applyNumberFormat="1" applyFont="1" applyFill="1" applyBorder="1" applyAlignment="1">
      <alignment/>
    </xf>
    <xf numFmtId="3" fontId="10" fillId="36" borderId="17" xfId="0" applyNumberFormat="1" applyFont="1" applyFill="1" applyBorder="1" applyAlignment="1">
      <alignment/>
    </xf>
    <xf numFmtId="1" fontId="13" fillId="36" borderId="23" xfId="0" applyNumberFormat="1" applyFont="1" applyFill="1" applyBorder="1" applyAlignment="1">
      <alignment/>
    </xf>
    <xf numFmtId="0" fontId="11" fillId="36" borderId="11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1" fontId="11" fillId="36" borderId="10" xfId="0" applyNumberFormat="1" applyFont="1" applyFill="1" applyBorder="1" applyAlignment="1">
      <alignment horizontal="center"/>
    </xf>
    <xf numFmtId="199" fontId="12" fillId="36" borderId="10" xfId="0" applyNumberFormat="1" applyFont="1" applyFill="1" applyBorder="1" applyAlignment="1">
      <alignment horizontal="center"/>
    </xf>
    <xf numFmtId="1" fontId="13" fillId="36" borderId="24" xfId="0" applyNumberFormat="1" applyFont="1" applyFill="1" applyBorder="1" applyAlignment="1">
      <alignment/>
    </xf>
    <xf numFmtId="16" fontId="11" fillId="36" borderId="17" xfId="0" applyNumberFormat="1" applyFont="1" applyFill="1" applyBorder="1" applyAlignment="1">
      <alignment horizontal="centerContinuous"/>
    </xf>
    <xf numFmtId="199" fontId="9" fillId="36" borderId="17" xfId="0" applyNumberFormat="1" applyFont="1" applyFill="1" applyBorder="1" applyAlignment="1">
      <alignment/>
    </xf>
    <xf numFmtId="1" fontId="14" fillId="36" borderId="17" xfId="0" applyNumberFormat="1" applyFont="1" applyFill="1" applyBorder="1" applyAlignment="1">
      <alignment/>
    </xf>
    <xf numFmtId="199" fontId="9" fillId="36" borderId="10" xfId="0" applyNumberFormat="1" applyFont="1" applyFill="1" applyBorder="1" applyAlignment="1">
      <alignment/>
    </xf>
    <xf numFmtId="3" fontId="14" fillId="36" borderId="10" xfId="0" applyNumberFormat="1" applyFont="1" applyFill="1" applyBorder="1" applyAlignment="1">
      <alignment/>
    </xf>
    <xf numFmtId="0" fontId="11" fillId="36" borderId="10" xfId="0" applyFont="1" applyFill="1" applyBorder="1" applyAlignment="1">
      <alignment horizontal="centerContinuous"/>
    </xf>
    <xf numFmtId="3" fontId="4" fillId="36" borderId="11" xfId="0" applyNumberFormat="1" applyFont="1" applyFill="1" applyBorder="1" applyAlignment="1">
      <alignment/>
    </xf>
    <xf numFmtId="1" fontId="11" fillId="36" borderId="11" xfId="0" applyNumberFormat="1" applyFont="1" applyFill="1" applyBorder="1" applyAlignment="1">
      <alignment/>
    </xf>
    <xf numFmtId="0" fontId="18" fillId="36" borderId="11" xfId="0" applyFont="1" applyFill="1" applyBorder="1" applyAlignment="1">
      <alignment/>
    </xf>
    <xf numFmtId="1" fontId="13" fillId="36" borderId="10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4" fillId="36" borderId="0" xfId="0" applyFont="1" applyFill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199" fontId="27" fillId="34" borderId="17" xfId="0" applyNumberFormat="1" applyFont="1" applyFill="1" applyBorder="1" applyAlignment="1">
      <alignment horizontal="center"/>
    </xf>
    <xf numFmtId="3" fontId="15" fillId="0" borderId="17" xfId="0" applyNumberFormat="1" applyFont="1" applyBorder="1" applyAlignment="1">
      <alignment/>
    </xf>
    <xf numFmtId="0" fontId="15" fillId="33" borderId="17" xfId="0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199" fontId="30" fillId="34" borderId="17" xfId="0" applyNumberFormat="1" applyFont="1" applyFill="1" applyBorder="1" applyAlignment="1">
      <alignment horizontal="center"/>
    </xf>
    <xf numFmtId="199" fontId="26" fillId="34" borderId="17" xfId="0" applyNumberFormat="1" applyFont="1" applyFill="1" applyBorder="1" applyAlignment="1">
      <alignment horizontal="center"/>
    </xf>
    <xf numFmtId="0" fontId="15" fillId="0" borderId="27" xfId="0" applyFont="1" applyBorder="1" applyAlignment="1">
      <alignment/>
    </xf>
    <xf numFmtId="0" fontId="9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1" fillId="36" borderId="17" xfId="0" applyFont="1" applyFill="1" applyBorder="1" applyAlignment="1">
      <alignment horizontal="center"/>
    </xf>
    <xf numFmtId="3" fontId="13" fillId="0" borderId="23" xfId="0" applyNumberFormat="1" applyFont="1" applyFill="1" applyBorder="1" applyAlignment="1">
      <alignment horizontal="center"/>
    </xf>
    <xf numFmtId="0" fontId="31" fillId="33" borderId="11" xfId="0" applyFont="1" applyFill="1" applyBorder="1" applyAlignment="1">
      <alignment horizontal="center"/>
    </xf>
    <xf numFmtId="9" fontId="32" fillId="33" borderId="11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Continuous"/>
    </xf>
    <xf numFmtId="0" fontId="1" fillId="33" borderId="14" xfId="0" applyFont="1" applyFill="1" applyBorder="1" applyAlignment="1">
      <alignment horizontal="centerContinuous"/>
    </xf>
    <xf numFmtId="0" fontId="1" fillId="36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Continuous"/>
    </xf>
    <xf numFmtId="0" fontId="1" fillId="33" borderId="16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31" fillId="33" borderId="17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 vertical="center" wrapText="1"/>
    </xf>
    <xf numFmtId="9" fontId="1" fillId="33" borderId="17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6" fontId="1" fillId="36" borderId="17" xfId="0" applyNumberFormat="1" applyFont="1" applyFill="1" applyBorder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0" fontId="8" fillId="36" borderId="0" xfId="0" applyFont="1" applyFill="1" applyAlignment="1">
      <alignment horizontal="center" wrapText="1"/>
    </xf>
    <xf numFmtId="3" fontId="14" fillId="36" borderId="10" xfId="0" applyNumberFormat="1" applyFont="1" applyFill="1" applyBorder="1" applyAlignment="1">
      <alignment/>
    </xf>
    <xf numFmtId="3" fontId="4" fillId="36" borderId="15" xfId="0" applyNumberFormat="1" applyFont="1" applyFill="1" applyBorder="1" applyAlignment="1">
      <alignment/>
    </xf>
    <xf numFmtId="3" fontId="13" fillId="36" borderId="1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28" xfId="0" applyFont="1" applyBorder="1" applyAlignment="1">
      <alignment/>
    </xf>
    <xf numFmtId="0" fontId="14" fillId="0" borderId="27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216" fontId="4" fillId="0" borderId="0" xfId="0" applyNumberFormat="1" applyFont="1" applyAlignment="1">
      <alignment/>
    </xf>
    <xf numFmtId="0" fontId="4" fillId="0" borderId="27" xfId="0" applyFont="1" applyFill="1" applyBorder="1" applyAlignment="1">
      <alignment/>
    </xf>
    <xf numFmtId="0" fontId="23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4" fillId="37" borderId="0" xfId="0" applyFont="1" applyFill="1" applyAlignment="1">
      <alignment/>
    </xf>
    <xf numFmtId="0" fontId="9" fillId="37" borderId="0" xfId="0" applyFont="1" applyFill="1" applyAlignment="1">
      <alignment/>
    </xf>
    <xf numFmtId="199" fontId="9" fillId="37" borderId="0" xfId="0" applyNumberFormat="1" applyFont="1" applyFill="1" applyAlignment="1">
      <alignment/>
    </xf>
    <xf numFmtId="0" fontId="14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7" borderId="0" xfId="0" applyFont="1" applyFill="1" applyBorder="1" applyAlignment="1">
      <alignment/>
    </xf>
    <xf numFmtId="208" fontId="4" fillId="37" borderId="0" xfId="0" applyNumberFormat="1" applyFont="1" applyFill="1" applyBorder="1" applyAlignment="1">
      <alignment/>
    </xf>
    <xf numFmtId="0" fontId="4" fillId="37" borderId="26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37" borderId="11" xfId="0" applyFont="1" applyFill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1" fontId="20" fillId="37" borderId="10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199" fontId="12" fillId="37" borderId="0" xfId="0" applyNumberFormat="1" applyFont="1" applyFill="1" applyAlignment="1">
      <alignment/>
    </xf>
    <xf numFmtId="199" fontId="16" fillId="37" borderId="0" xfId="0" applyNumberFormat="1" applyFont="1" applyFill="1" applyAlignment="1">
      <alignment/>
    </xf>
    <xf numFmtId="0" fontId="14" fillId="37" borderId="2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197" fontId="20" fillId="0" borderId="0" xfId="0" applyNumberFormat="1" applyFont="1" applyAlignment="1">
      <alignment/>
    </xf>
    <xf numFmtId="0" fontId="23" fillId="37" borderId="11" xfId="0" applyFont="1" applyFill="1" applyBorder="1" applyAlignment="1">
      <alignment horizontal="center"/>
    </xf>
    <xf numFmtId="0" fontId="20" fillId="37" borderId="12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/>
    </xf>
    <xf numFmtId="0" fontId="20" fillId="37" borderId="13" xfId="0" applyFont="1" applyFill="1" applyBorder="1" applyAlignment="1">
      <alignment horizontal="centerContinuous"/>
    </xf>
    <xf numFmtId="0" fontId="20" fillId="37" borderId="14" xfId="0" applyFont="1" applyFill="1" applyBorder="1" applyAlignment="1">
      <alignment horizontal="centerContinuous"/>
    </xf>
    <xf numFmtId="0" fontId="20" fillId="37" borderId="15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Continuous"/>
    </xf>
    <xf numFmtId="0" fontId="20" fillId="37" borderId="16" xfId="0" applyFont="1" applyFill="1" applyBorder="1" applyAlignment="1">
      <alignment horizontal="center"/>
    </xf>
    <xf numFmtId="49" fontId="20" fillId="37" borderId="10" xfId="0" applyNumberFormat="1" applyFont="1" applyFill="1" applyBorder="1" applyAlignment="1">
      <alignment horizontal="center"/>
    </xf>
    <xf numFmtId="0" fontId="20" fillId="37" borderId="10" xfId="0" applyFont="1" applyFill="1" applyBorder="1" applyAlignment="1">
      <alignment/>
    </xf>
    <xf numFmtId="0" fontId="23" fillId="37" borderId="17" xfId="0" applyFont="1" applyFill="1" applyBorder="1" applyAlignment="1">
      <alignment horizontal="center"/>
    </xf>
    <xf numFmtId="9" fontId="20" fillId="37" borderId="17" xfId="0" applyNumberFormat="1" applyFont="1" applyFill="1" applyBorder="1" applyAlignment="1">
      <alignment horizontal="center"/>
    </xf>
    <xf numFmtId="0" fontId="20" fillId="37" borderId="18" xfId="0" applyFont="1" applyFill="1" applyBorder="1" applyAlignment="1">
      <alignment horizontal="center"/>
    </xf>
    <xf numFmtId="0" fontId="20" fillId="37" borderId="14" xfId="0" applyFont="1" applyFill="1" applyBorder="1" applyAlignment="1">
      <alignment horizontal="center"/>
    </xf>
    <xf numFmtId="16" fontId="20" fillId="37" borderId="17" xfId="0" applyNumberFormat="1" applyFont="1" applyFill="1" applyBorder="1" applyAlignment="1">
      <alignment horizontal="centerContinuous"/>
    </xf>
    <xf numFmtId="0" fontId="20" fillId="37" borderId="13" xfId="0" applyFont="1" applyFill="1" applyBorder="1" applyAlignment="1">
      <alignment horizontal="center"/>
    </xf>
    <xf numFmtId="3" fontId="22" fillId="37" borderId="11" xfId="0" applyNumberFormat="1" applyFont="1" applyFill="1" applyBorder="1" applyAlignment="1">
      <alignment/>
    </xf>
    <xf numFmtId="3" fontId="20" fillId="37" borderId="11" xfId="0" applyNumberFormat="1" applyFont="1" applyFill="1" applyBorder="1" applyAlignment="1">
      <alignment/>
    </xf>
    <xf numFmtId="1" fontId="20" fillId="37" borderId="11" xfId="0" applyNumberFormat="1" applyFont="1" applyFill="1" applyBorder="1" applyAlignment="1">
      <alignment/>
    </xf>
    <xf numFmtId="0" fontId="20" fillId="37" borderId="11" xfId="0" applyFont="1" applyFill="1" applyBorder="1" applyAlignment="1">
      <alignment/>
    </xf>
    <xf numFmtId="0" fontId="39" fillId="37" borderId="11" xfId="0" applyFont="1" applyFill="1" applyBorder="1" applyAlignment="1">
      <alignment/>
    </xf>
    <xf numFmtId="1" fontId="39" fillId="37" borderId="11" xfId="0" applyNumberFormat="1" applyFont="1" applyFill="1" applyBorder="1" applyAlignment="1">
      <alignment/>
    </xf>
    <xf numFmtId="1" fontId="20" fillId="37" borderId="10" xfId="0" applyNumberFormat="1" applyFont="1" applyFill="1" applyBorder="1" applyAlignment="1">
      <alignment horizontal="center"/>
    </xf>
    <xf numFmtId="1" fontId="20" fillId="37" borderId="15" xfId="0" applyNumberFormat="1" applyFont="1" applyFill="1" applyBorder="1" applyAlignment="1">
      <alignment horizontal="center"/>
    </xf>
    <xf numFmtId="1" fontId="20" fillId="37" borderId="16" xfId="0" applyNumberFormat="1" applyFont="1" applyFill="1" applyBorder="1" applyAlignment="1">
      <alignment horizontal="center"/>
    </xf>
    <xf numFmtId="1" fontId="21" fillId="37" borderId="10" xfId="0" applyNumberFormat="1" applyFont="1" applyFill="1" applyBorder="1" applyAlignment="1">
      <alignment horizontal="center"/>
    </xf>
    <xf numFmtId="200" fontId="20" fillId="37" borderId="10" xfId="48" applyNumberFormat="1" applyFont="1" applyFill="1" applyBorder="1" applyAlignment="1">
      <alignment horizontal="right"/>
    </xf>
    <xf numFmtId="3" fontId="22" fillId="37" borderId="10" xfId="0" applyNumberFormat="1" applyFont="1" applyFill="1" applyBorder="1" applyAlignment="1">
      <alignment horizontal="right"/>
    </xf>
    <xf numFmtId="0" fontId="21" fillId="37" borderId="18" xfId="0" applyFont="1" applyFill="1" applyBorder="1" applyAlignment="1">
      <alignment horizontal="center"/>
    </xf>
    <xf numFmtId="3" fontId="20" fillId="37" borderId="18" xfId="0" applyNumberFormat="1" applyFont="1" applyFill="1" applyBorder="1" applyAlignment="1">
      <alignment horizontal="center"/>
    </xf>
    <xf numFmtId="3" fontId="20" fillId="37" borderId="19" xfId="0" applyNumberFormat="1" applyFont="1" applyFill="1" applyBorder="1" applyAlignment="1">
      <alignment horizontal="center"/>
    </xf>
    <xf numFmtId="3" fontId="20" fillId="37" borderId="20" xfId="0" applyNumberFormat="1" applyFont="1" applyFill="1" applyBorder="1" applyAlignment="1">
      <alignment horizontal="center"/>
    </xf>
    <xf numFmtId="199" fontId="22" fillId="37" borderId="17" xfId="0" applyNumberFormat="1" applyFont="1" applyFill="1" applyBorder="1" applyAlignment="1">
      <alignment horizontal="center"/>
    </xf>
    <xf numFmtId="3" fontId="22" fillId="37" borderId="11" xfId="0" applyNumberFormat="1" applyFont="1" applyFill="1" applyBorder="1" applyAlignment="1">
      <alignment horizontal="center"/>
    </xf>
    <xf numFmtId="198" fontId="22" fillId="37" borderId="11" xfId="0" applyNumberFormat="1" applyFont="1" applyFill="1" applyBorder="1" applyAlignment="1">
      <alignment horizontal="center"/>
    </xf>
    <xf numFmtId="0" fontId="22" fillId="37" borderId="11" xfId="0" applyFont="1" applyFill="1" applyBorder="1" applyAlignment="1">
      <alignment horizontal="center"/>
    </xf>
    <xf numFmtId="3" fontId="22" fillId="37" borderId="21" xfId="0" applyNumberFormat="1" applyFont="1" applyFill="1" applyBorder="1" applyAlignment="1">
      <alignment horizontal="center"/>
    </xf>
    <xf numFmtId="3" fontId="22" fillId="37" borderId="12" xfId="0" applyNumberFormat="1" applyFont="1" applyFill="1" applyBorder="1" applyAlignment="1">
      <alignment horizontal="center"/>
    </xf>
    <xf numFmtId="199" fontId="22" fillId="37" borderId="10" xfId="0" applyNumberFormat="1" applyFont="1" applyFill="1" applyBorder="1" applyAlignment="1">
      <alignment horizontal="center"/>
    </xf>
    <xf numFmtId="199" fontId="22" fillId="37" borderId="14" xfId="0" applyNumberFormat="1" applyFont="1" applyFill="1" applyBorder="1" applyAlignment="1">
      <alignment horizontal="center"/>
    </xf>
    <xf numFmtId="199" fontId="22" fillId="37" borderId="0" xfId="0" applyNumberFormat="1" applyFont="1" applyFill="1" applyBorder="1" applyAlignment="1">
      <alignment horizontal="center"/>
    </xf>
    <xf numFmtId="1" fontId="21" fillId="37" borderId="18" xfId="0" applyNumberFormat="1" applyFont="1" applyFill="1" applyBorder="1" applyAlignment="1">
      <alignment horizontal="center"/>
    </xf>
    <xf numFmtId="3" fontId="21" fillId="37" borderId="18" xfId="0" applyNumberFormat="1" applyFont="1" applyFill="1" applyBorder="1" applyAlignment="1">
      <alignment horizontal="center"/>
    </xf>
    <xf numFmtId="196" fontId="21" fillId="37" borderId="18" xfId="0" applyNumberFormat="1" applyFont="1" applyFill="1" applyBorder="1" applyAlignment="1">
      <alignment horizontal="center"/>
    </xf>
    <xf numFmtId="3" fontId="21" fillId="37" borderId="17" xfId="0" applyNumberFormat="1" applyFont="1" applyFill="1" applyBorder="1" applyAlignment="1">
      <alignment horizontal="center"/>
    </xf>
    <xf numFmtId="1" fontId="21" fillId="37" borderId="17" xfId="0" applyNumberFormat="1" applyFont="1" applyFill="1" applyBorder="1" applyAlignment="1">
      <alignment horizontal="center"/>
    </xf>
    <xf numFmtId="3" fontId="20" fillId="37" borderId="10" xfId="0" applyNumberFormat="1" applyFont="1" applyFill="1" applyBorder="1" applyAlignment="1">
      <alignment horizontal="center"/>
    </xf>
    <xf numFmtId="0" fontId="21" fillId="37" borderId="11" xfId="0" applyFont="1" applyFill="1" applyBorder="1" applyAlignment="1">
      <alignment horizontal="center"/>
    </xf>
    <xf numFmtId="3" fontId="23" fillId="37" borderId="10" xfId="0" applyNumberFormat="1" applyFont="1" applyFill="1" applyBorder="1" applyAlignment="1">
      <alignment horizontal="center"/>
    </xf>
    <xf numFmtId="3" fontId="20" fillId="37" borderId="27" xfId="0" applyNumberFormat="1" applyFont="1" applyFill="1" applyBorder="1" applyAlignment="1">
      <alignment horizontal="center"/>
    </xf>
    <xf numFmtId="0" fontId="23" fillId="37" borderId="10" xfId="0" applyFont="1" applyFill="1" applyBorder="1" applyAlignment="1">
      <alignment/>
    </xf>
    <xf numFmtId="3" fontId="22" fillId="37" borderId="10" xfId="0" applyNumberFormat="1" applyFont="1" applyFill="1" applyBorder="1" applyAlignment="1">
      <alignment horizontal="center"/>
    </xf>
    <xf numFmtId="3" fontId="21" fillId="37" borderId="10" xfId="0" applyNumberFormat="1" applyFont="1" applyFill="1" applyBorder="1" applyAlignment="1">
      <alignment horizontal="center"/>
    </xf>
    <xf numFmtId="3" fontId="20" fillId="37" borderId="10" xfId="0" applyNumberFormat="1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/>
    </xf>
    <xf numFmtId="3" fontId="20" fillId="37" borderId="15" xfId="0" applyNumberFormat="1" applyFont="1" applyFill="1" applyBorder="1" applyAlignment="1">
      <alignment horizontal="center"/>
    </xf>
    <xf numFmtId="3" fontId="20" fillId="37" borderId="16" xfId="0" applyNumberFormat="1" applyFont="1" applyFill="1" applyBorder="1" applyAlignment="1">
      <alignment horizontal="center"/>
    </xf>
    <xf numFmtId="199" fontId="26" fillId="37" borderId="17" xfId="0" applyNumberFormat="1" applyFont="1" applyFill="1" applyBorder="1" applyAlignment="1">
      <alignment horizontal="center"/>
    </xf>
    <xf numFmtId="199" fontId="26" fillId="37" borderId="10" xfId="0" applyNumberFormat="1" applyFont="1" applyFill="1" applyBorder="1" applyAlignment="1">
      <alignment horizontal="center"/>
    </xf>
    <xf numFmtId="199" fontId="26" fillId="37" borderId="10" xfId="0" applyNumberFormat="1" applyFont="1" applyFill="1" applyBorder="1" applyAlignment="1">
      <alignment horizontal="center"/>
    </xf>
    <xf numFmtId="199" fontId="22" fillId="37" borderId="10" xfId="0" applyNumberFormat="1" applyFont="1" applyFill="1" applyBorder="1" applyAlignment="1">
      <alignment horizontal="center"/>
    </xf>
    <xf numFmtId="199" fontId="26" fillId="37" borderId="15" xfId="0" applyNumberFormat="1" applyFont="1" applyFill="1" applyBorder="1" applyAlignment="1">
      <alignment horizontal="center"/>
    </xf>
    <xf numFmtId="199" fontId="26" fillId="37" borderId="16" xfId="0" applyNumberFormat="1" applyFont="1" applyFill="1" applyBorder="1" applyAlignment="1">
      <alignment horizontal="center"/>
    </xf>
    <xf numFmtId="3" fontId="23" fillId="37" borderId="18" xfId="0" applyNumberFormat="1" applyFont="1" applyFill="1" applyBorder="1" applyAlignment="1">
      <alignment horizontal="center"/>
    </xf>
    <xf numFmtId="1" fontId="24" fillId="37" borderId="11" xfId="0" applyNumberFormat="1" applyFont="1" applyFill="1" applyBorder="1" applyAlignment="1">
      <alignment horizontal="center"/>
    </xf>
    <xf numFmtId="3" fontId="24" fillId="37" borderId="10" xfId="0" applyNumberFormat="1" applyFont="1" applyFill="1" applyBorder="1" applyAlignment="1">
      <alignment horizontal="center"/>
    </xf>
    <xf numFmtId="3" fontId="24" fillId="37" borderId="10" xfId="0" applyNumberFormat="1" applyFont="1" applyFill="1" applyBorder="1" applyAlignment="1">
      <alignment horizontal="center"/>
    </xf>
    <xf numFmtId="1" fontId="24" fillId="37" borderId="10" xfId="0" applyNumberFormat="1" applyFont="1" applyFill="1" applyBorder="1" applyAlignment="1">
      <alignment horizontal="center"/>
    </xf>
    <xf numFmtId="1" fontId="21" fillId="37" borderId="10" xfId="0" applyNumberFormat="1" applyFont="1" applyFill="1" applyBorder="1" applyAlignment="1">
      <alignment horizontal="center"/>
    </xf>
    <xf numFmtId="1" fontId="24" fillId="37" borderId="11" xfId="0" applyNumberFormat="1" applyFont="1" applyFill="1" applyBorder="1" applyAlignment="1">
      <alignment horizontal="center"/>
    </xf>
    <xf numFmtId="1" fontId="26" fillId="37" borderId="10" xfId="0" applyNumberFormat="1" applyFont="1" applyFill="1" applyBorder="1" applyAlignment="1">
      <alignment horizontal="center"/>
    </xf>
    <xf numFmtId="1" fontId="24" fillId="37" borderId="21" xfId="0" applyNumberFormat="1" applyFont="1" applyFill="1" applyBorder="1" applyAlignment="1">
      <alignment horizontal="center"/>
    </xf>
    <xf numFmtId="199" fontId="40" fillId="37" borderId="10" xfId="0" applyNumberFormat="1" applyFont="1" applyFill="1" applyBorder="1" applyAlignment="1">
      <alignment horizontal="center"/>
    </xf>
    <xf numFmtId="199" fontId="40" fillId="37" borderId="10" xfId="0" applyNumberFormat="1" applyFont="1" applyFill="1" applyBorder="1" applyAlignment="1">
      <alignment horizontal="center"/>
    </xf>
    <xf numFmtId="199" fontId="20" fillId="37" borderId="10" xfId="0" applyNumberFormat="1" applyFont="1" applyFill="1" applyBorder="1" applyAlignment="1">
      <alignment horizontal="center"/>
    </xf>
    <xf numFmtId="199" fontId="20" fillId="37" borderId="10" xfId="0" applyNumberFormat="1" applyFont="1" applyFill="1" applyBorder="1" applyAlignment="1">
      <alignment horizontal="center"/>
    </xf>
    <xf numFmtId="1" fontId="24" fillId="37" borderId="29" xfId="0" applyNumberFormat="1" applyFont="1" applyFill="1" applyBorder="1" applyAlignment="1">
      <alignment horizontal="center"/>
    </xf>
    <xf numFmtId="3" fontId="24" fillId="37" borderId="11" xfId="0" applyNumberFormat="1" applyFont="1" applyFill="1" applyBorder="1" applyAlignment="1">
      <alignment horizontal="center"/>
    </xf>
    <xf numFmtId="3" fontId="24" fillId="37" borderId="11" xfId="0" applyNumberFormat="1" applyFont="1" applyFill="1" applyBorder="1" applyAlignment="1">
      <alignment horizontal="center"/>
    </xf>
    <xf numFmtId="0" fontId="23" fillId="37" borderId="17" xfId="0" applyFont="1" applyFill="1" applyBorder="1" applyAlignment="1">
      <alignment/>
    </xf>
    <xf numFmtId="3" fontId="20" fillId="37" borderId="17" xfId="0" applyNumberFormat="1" applyFont="1" applyFill="1" applyBorder="1" applyAlignment="1">
      <alignment horizontal="center"/>
    </xf>
    <xf numFmtId="3" fontId="20" fillId="37" borderId="17" xfId="0" applyNumberFormat="1" applyFont="1" applyFill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3" fillId="37" borderId="0" xfId="0" applyFont="1" applyFill="1" applyBorder="1" applyAlignment="1">
      <alignment/>
    </xf>
    <xf numFmtId="3" fontId="20" fillId="37" borderId="0" xfId="0" applyNumberFormat="1" applyFont="1" applyFill="1" applyBorder="1" applyAlignment="1">
      <alignment horizontal="center"/>
    </xf>
    <xf numFmtId="3" fontId="20" fillId="37" borderId="0" xfId="0" applyNumberFormat="1" applyFont="1" applyFill="1" applyBorder="1" applyAlignment="1">
      <alignment horizontal="center"/>
    </xf>
    <xf numFmtId="0" fontId="20" fillId="37" borderId="0" xfId="0" applyFont="1" applyFill="1" applyBorder="1" applyAlignment="1">
      <alignment horizontal="center"/>
    </xf>
    <xf numFmtId="0" fontId="20" fillId="37" borderId="0" xfId="0" applyFont="1" applyFill="1" applyBorder="1" applyAlignment="1">
      <alignment horizontal="center"/>
    </xf>
    <xf numFmtId="0" fontId="41" fillId="37" borderId="11" xfId="0" applyFont="1" applyFill="1" applyBorder="1" applyAlignment="1">
      <alignment horizontal="center"/>
    </xf>
    <xf numFmtId="0" fontId="25" fillId="37" borderId="12" xfId="0" applyFont="1" applyFill="1" applyBorder="1" applyAlignment="1">
      <alignment horizontal="center"/>
    </xf>
    <xf numFmtId="0" fontId="25" fillId="37" borderId="11" xfId="0" applyFont="1" applyFill="1" applyBorder="1" applyAlignment="1">
      <alignment horizontal="center"/>
    </xf>
    <xf numFmtId="0" fontId="25" fillId="37" borderId="22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horizontal="center"/>
    </xf>
    <xf numFmtId="0" fontId="41" fillId="37" borderId="10" xfId="0" applyFont="1" applyFill="1" applyBorder="1" applyAlignment="1">
      <alignment horizontal="center"/>
    </xf>
    <xf numFmtId="0" fontId="25" fillId="37" borderId="10" xfId="0" applyFont="1" applyFill="1" applyBorder="1" applyAlignment="1">
      <alignment horizontal="center"/>
    </xf>
    <xf numFmtId="0" fontId="25" fillId="37" borderId="13" xfId="0" applyFont="1" applyFill="1" applyBorder="1" applyAlignment="1">
      <alignment horizontal="center"/>
    </xf>
    <xf numFmtId="0" fontId="25" fillId="37" borderId="14" xfId="0" applyFont="1" applyFill="1" applyBorder="1" applyAlignment="1">
      <alignment horizontal="center"/>
    </xf>
    <xf numFmtId="0" fontId="25" fillId="37" borderId="15" xfId="0" applyFont="1" applyFill="1" applyBorder="1" applyAlignment="1">
      <alignment horizontal="center"/>
    </xf>
    <xf numFmtId="0" fontId="25" fillId="37" borderId="16" xfId="0" applyFont="1" applyFill="1" applyBorder="1" applyAlignment="1">
      <alignment horizontal="center"/>
    </xf>
    <xf numFmtId="0" fontId="25" fillId="37" borderId="10" xfId="0" applyFont="1" applyFill="1" applyBorder="1" applyAlignment="1">
      <alignment horizontal="center"/>
    </xf>
    <xf numFmtId="0" fontId="25" fillId="37" borderId="15" xfId="0" applyFont="1" applyFill="1" applyBorder="1" applyAlignment="1">
      <alignment horizontal="center"/>
    </xf>
    <xf numFmtId="49" fontId="25" fillId="37" borderId="10" xfId="0" applyNumberFormat="1" applyFont="1" applyFill="1" applyBorder="1" applyAlignment="1">
      <alignment horizontal="center"/>
    </xf>
    <xf numFmtId="0" fontId="41" fillId="37" borderId="17" xfId="0" applyFont="1" applyFill="1" applyBorder="1" applyAlignment="1">
      <alignment horizontal="center"/>
    </xf>
    <xf numFmtId="9" fontId="25" fillId="37" borderId="17" xfId="0" applyNumberFormat="1" applyFont="1" applyFill="1" applyBorder="1" applyAlignment="1">
      <alignment horizontal="center"/>
    </xf>
    <xf numFmtId="0" fontId="25" fillId="37" borderId="18" xfId="0" applyFont="1" applyFill="1" applyBorder="1" applyAlignment="1">
      <alignment horizontal="center"/>
    </xf>
    <xf numFmtId="0" fontId="25" fillId="37" borderId="17" xfId="0" applyFont="1" applyFill="1" applyBorder="1" applyAlignment="1">
      <alignment horizontal="center"/>
    </xf>
    <xf numFmtId="16" fontId="25" fillId="37" borderId="17" xfId="0" applyNumberFormat="1" applyFont="1" applyFill="1" applyBorder="1" applyAlignment="1">
      <alignment horizontal="center"/>
    </xf>
    <xf numFmtId="0" fontId="25" fillId="37" borderId="17" xfId="0" applyFont="1" applyFill="1" applyBorder="1" applyAlignment="1">
      <alignment horizontal="center"/>
    </xf>
    <xf numFmtId="0" fontId="25" fillId="37" borderId="14" xfId="0" applyFont="1" applyFill="1" applyBorder="1" applyAlignment="1">
      <alignment horizontal="center"/>
    </xf>
    <xf numFmtId="3" fontId="20" fillId="37" borderId="11" xfId="0" applyNumberFormat="1" applyFont="1" applyFill="1" applyBorder="1" applyAlignment="1">
      <alignment horizontal="center"/>
    </xf>
    <xf numFmtId="0" fontId="24" fillId="37" borderId="18" xfId="0" applyFont="1" applyFill="1" applyBorder="1" applyAlignment="1">
      <alignment horizontal="center"/>
    </xf>
    <xf numFmtId="3" fontId="24" fillId="37" borderId="18" xfId="0" applyNumberFormat="1" applyFont="1" applyFill="1" applyBorder="1" applyAlignment="1">
      <alignment horizontal="center"/>
    </xf>
    <xf numFmtId="3" fontId="25" fillId="37" borderId="22" xfId="0" applyNumberFormat="1" applyFont="1" applyFill="1" applyBorder="1" applyAlignment="1">
      <alignment horizontal="center"/>
    </xf>
    <xf numFmtId="199" fontId="26" fillId="34" borderId="16" xfId="0" applyNumberFormat="1" applyFont="1" applyFill="1" applyBorder="1" applyAlignment="1">
      <alignment horizontal="center"/>
    </xf>
    <xf numFmtId="199" fontId="26" fillId="34" borderId="0" xfId="0" applyNumberFormat="1" applyFont="1" applyFill="1" applyBorder="1" applyAlignment="1">
      <alignment horizontal="center"/>
    </xf>
    <xf numFmtId="199" fontId="26" fillId="34" borderId="10" xfId="0" applyNumberFormat="1" applyFont="1" applyFill="1" applyBorder="1" applyAlignment="1">
      <alignment horizontal="center"/>
    </xf>
    <xf numFmtId="199" fontId="26" fillId="0" borderId="10" xfId="0" applyNumberFormat="1" applyFont="1" applyFill="1" applyBorder="1" applyAlignment="1">
      <alignment horizontal="center"/>
    </xf>
    <xf numFmtId="3" fontId="25" fillId="37" borderId="20" xfId="0" applyNumberFormat="1" applyFont="1" applyFill="1" applyBorder="1" applyAlignment="1">
      <alignment horizontal="center"/>
    </xf>
    <xf numFmtId="3" fontId="25" fillId="37" borderId="18" xfId="0" applyNumberFormat="1" applyFont="1" applyFill="1" applyBorder="1" applyAlignment="1">
      <alignment horizontal="center"/>
    </xf>
    <xf numFmtId="0" fontId="25" fillId="37" borderId="18" xfId="0" applyFont="1" applyFill="1" applyBorder="1" applyAlignment="1">
      <alignment horizontal="center"/>
    </xf>
    <xf numFmtId="1" fontId="24" fillId="0" borderId="11" xfId="0" applyNumberFormat="1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/>
    </xf>
    <xf numFmtId="3" fontId="21" fillId="37" borderId="10" xfId="0" applyNumberFormat="1" applyFont="1" applyFill="1" applyBorder="1" applyAlignment="1">
      <alignment horizontal="center"/>
    </xf>
    <xf numFmtId="0" fontId="23" fillId="0" borderId="27" xfId="0" applyFont="1" applyFill="1" applyBorder="1" applyAlignment="1">
      <alignment/>
    </xf>
    <xf numFmtId="3" fontId="20" fillId="0" borderId="27" xfId="0" applyNumberFormat="1" applyFont="1" applyFill="1" applyBorder="1" applyAlignment="1">
      <alignment horizontal="center"/>
    </xf>
    <xf numFmtId="3" fontId="22" fillId="0" borderId="27" xfId="0" applyNumberFormat="1" applyFont="1" applyFill="1" applyBorder="1" applyAlignment="1">
      <alignment horizontal="center"/>
    </xf>
    <xf numFmtId="3" fontId="21" fillId="0" borderId="27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3" fontId="23" fillId="0" borderId="27" xfId="0" applyNumberFormat="1" applyFont="1" applyFill="1" applyBorder="1" applyAlignment="1">
      <alignment horizontal="center"/>
    </xf>
    <xf numFmtId="3" fontId="20" fillId="0" borderId="27" xfId="0" applyNumberFormat="1" applyFont="1" applyBorder="1" applyAlignment="1">
      <alignment horizontal="center"/>
    </xf>
    <xf numFmtId="3" fontId="20" fillId="0" borderId="27" xfId="0" applyNumberFormat="1" applyFont="1" applyFill="1" applyBorder="1" applyAlignment="1">
      <alignment horizontal="center"/>
    </xf>
    <xf numFmtId="0" fontId="23" fillId="0" borderId="17" xfId="0" applyFont="1" applyBorder="1" applyAlignment="1">
      <alignment/>
    </xf>
    <xf numFmtId="3" fontId="20" fillId="0" borderId="10" xfId="0" applyNumberFormat="1" applyFont="1" applyBorder="1" applyAlignment="1">
      <alignment horizontal="center"/>
    </xf>
    <xf numFmtId="3" fontId="20" fillId="0" borderId="17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3" fontId="20" fillId="0" borderId="17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3" fontId="20" fillId="0" borderId="14" xfId="0" applyNumberFormat="1" applyFont="1" applyBorder="1" applyAlignment="1">
      <alignment horizontal="center"/>
    </xf>
    <xf numFmtId="3" fontId="23" fillId="0" borderId="17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20" fillId="0" borderId="17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3" fontId="21" fillId="36" borderId="10" xfId="0" applyNumberFormat="1" applyFont="1" applyFill="1" applyBorder="1" applyAlignment="1">
      <alignment horizontal="center"/>
    </xf>
    <xf numFmtId="3" fontId="21" fillId="36" borderId="15" xfId="0" applyNumberFormat="1" applyFont="1" applyFill="1" applyBorder="1" applyAlignment="1">
      <alignment horizontal="center"/>
    </xf>
    <xf numFmtId="3" fontId="21" fillId="0" borderId="16" xfId="0" applyNumberFormat="1" applyFont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3" fillId="0" borderId="27" xfId="0" applyFont="1" applyBorder="1" applyAlignment="1">
      <alignment/>
    </xf>
    <xf numFmtId="3" fontId="20" fillId="0" borderId="27" xfId="0" applyNumberFormat="1" applyFont="1" applyBorder="1" applyAlignment="1">
      <alignment horizontal="center"/>
    </xf>
    <xf numFmtId="3" fontId="21" fillId="0" borderId="27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3" fontId="23" fillId="0" borderId="27" xfId="0" applyNumberFormat="1" applyFont="1" applyBorder="1" applyAlignment="1">
      <alignment horizontal="center"/>
    </xf>
    <xf numFmtId="1" fontId="26" fillId="0" borderId="16" xfId="0" applyNumberFormat="1" applyFont="1" applyBorder="1" applyAlignment="1">
      <alignment horizontal="center"/>
    </xf>
    <xf numFmtId="199" fontId="26" fillId="0" borderId="0" xfId="0" applyNumberFormat="1" applyFont="1" applyBorder="1" applyAlignment="1">
      <alignment horizontal="center"/>
    </xf>
    <xf numFmtId="199" fontId="26" fillId="0" borderId="10" xfId="0" applyNumberFormat="1" applyFont="1" applyBorder="1" applyAlignment="1">
      <alignment horizontal="center"/>
    </xf>
    <xf numFmtId="3" fontId="25" fillId="37" borderId="11" xfId="0" applyNumberFormat="1" applyFont="1" applyFill="1" applyBorder="1" applyAlignment="1">
      <alignment horizontal="center"/>
    </xf>
    <xf numFmtId="3" fontId="24" fillId="0" borderId="16" xfId="0" applyNumberFormat="1" applyFont="1" applyFill="1" applyBorder="1" applyAlignment="1">
      <alignment horizontal="center"/>
    </xf>
    <xf numFmtId="3" fontId="20" fillId="37" borderId="30" xfId="0" applyNumberFormat="1" applyFont="1" applyFill="1" applyBorder="1" applyAlignment="1">
      <alignment horizontal="center"/>
    </xf>
    <xf numFmtId="3" fontId="24" fillId="0" borderId="15" xfId="0" applyNumberFormat="1" applyFont="1" applyFill="1" applyBorder="1" applyAlignment="1">
      <alignment horizontal="center"/>
    </xf>
    <xf numFmtId="0" fontId="20" fillId="0" borderId="27" xfId="0" applyFont="1" applyBorder="1" applyAlignment="1">
      <alignment/>
    </xf>
    <xf numFmtId="3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3" fontId="25" fillId="37" borderId="18" xfId="0" applyNumberFormat="1" applyFont="1" applyFill="1" applyBorder="1" applyAlignment="1">
      <alignment horizontal="center"/>
    </xf>
    <xf numFmtId="199" fontId="40" fillId="0" borderId="10" xfId="0" applyNumberFormat="1" applyFont="1" applyBorder="1" applyAlignment="1">
      <alignment horizontal="center"/>
    </xf>
    <xf numFmtId="199" fontId="20" fillId="0" borderId="10" xfId="0" applyNumberFormat="1" applyFont="1" applyBorder="1" applyAlignment="1">
      <alignment horizontal="center"/>
    </xf>
    <xf numFmtId="199" fontId="40" fillId="0" borderId="10" xfId="0" applyNumberFormat="1" applyFont="1" applyFill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99" fontId="22" fillId="0" borderId="10" xfId="0" applyNumberFormat="1" applyFont="1" applyBorder="1" applyAlignment="1">
      <alignment horizontal="center"/>
    </xf>
    <xf numFmtId="3" fontId="20" fillId="0" borderId="17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20" fillId="0" borderId="17" xfId="0" applyNumberFormat="1" applyFont="1" applyFill="1" applyBorder="1" applyAlignment="1">
      <alignment/>
    </xf>
    <xf numFmtId="0" fontId="20" fillId="0" borderId="17" xfId="0" applyFont="1" applyFill="1" applyBorder="1" applyAlignment="1">
      <alignment/>
    </xf>
    <xf numFmtId="3" fontId="20" fillId="37" borderId="17" xfId="0" applyNumberFormat="1" applyFont="1" applyFill="1" applyBorder="1" applyAlignment="1">
      <alignment/>
    </xf>
    <xf numFmtId="0" fontId="20" fillId="0" borderId="17" xfId="0" applyFont="1" applyBorder="1" applyAlignment="1">
      <alignment/>
    </xf>
    <xf numFmtId="3" fontId="24" fillId="37" borderId="31" xfId="0" applyNumberFormat="1" applyFont="1" applyFill="1" applyBorder="1" applyAlignment="1">
      <alignment horizontal="center"/>
    </xf>
    <xf numFmtId="0" fontId="11" fillId="37" borderId="0" xfId="0" applyFont="1" applyFill="1" applyAlignment="1">
      <alignment/>
    </xf>
    <xf numFmtId="0" fontId="21" fillId="0" borderId="11" xfId="0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41" fillId="0" borderId="10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3" fontId="21" fillId="0" borderId="27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1" fontId="23" fillId="0" borderId="27" xfId="0" applyNumberFormat="1" applyFont="1" applyFill="1" applyBorder="1" applyAlignment="1">
      <alignment/>
    </xf>
    <xf numFmtId="1" fontId="20" fillId="0" borderId="27" xfId="0" applyNumberFormat="1" applyFont="1" applyFill="1" applyBorder="1" applyAlignment="1">
      <alignment horizontal="center"/>
    </xf>
    <xf numFmtId="1" fontId="20" fillId="0" borderId="27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/>
    </xf>
    <xf numFmtId="3" fontId="23" fillId="0" borderId="27" xfId="0" applyNumberFormat="1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4" fillId="37" borderId="20" xfId="0" applyFont="1" applyFill="1" applyBorder="1" applyAlignment="1">
      <alignment/>
    </xf>
    <xf numFmtId="0" fontId="4" fillId="37" borderId="22" xfId="0" applyFont="1" applyFill="1" applyBorder="1" applyAlignment="1">
      <alignment/>
    </xf>
    <xf numFmtId="0" fontId="4" fillId="37" borderId="1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97" fontId="4" fillId="0" borderId="0" xfId="0" applyNumberFormat="1" applyFont="1" applyBorder="1" applyAlignment="1">
      <alignment horizontal="center"/>
    </xf>
    <xf numFmtId="9" fontId="31" fillId="33" borderId="11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3" borderId="17" xfId="0" applyNumberFormat="1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97" fontId="4" fillId="0" borderId="26" xfId="0" applyNumberFormat="1" applyFont="1" applyBorder="1" applyAlignment="1">
      <alignment horizontal="center"/>
    </xf>
    <xf numFmtId="0" fontId="1" fillId="36" borderId="11" xfId="0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9" fontId="10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3" fontId="11" fillId="33" borderId="17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3" fontId="20" fillId="37" borderId="11" xfId="0" applyNumberFormat="1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 wrapText="1"/>
    </xf>
    <xf numFmtId="3" fontId="20" fillId="37" borderId="17" xfId="0" applyNumberFormat="1" applyFont="1" applyFill="1" applyBorder="1" applyAlignment="1">
      <alignment horizontal="center" vertical="center" wrapText="1"/>
    </xf>
    <xf numFmtId="0" fontId="25" fillId="37" borderId="20" xfId="0" applyFont="1" applyFill="1" applyBorder="1" applyAlignment="1">
      <alignment horizontal="center" vertical="center" wrapText="1"/>
    </xf>
    <xf numFmtId="0" fontId="25" fillId="37" borderId="22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 wrapText="1"/>
    </xf>
    <xf numFmtId="0" fontId="25" fillId="37" borderId="20" xfId="0" applyFont="1" applyFill="1" applyBorder="1" applyAlignment="1">
      <alignment horizontal="center"/>
    </xf>
    <xf numFmtId="0" fontId="25" fillId="37" borderId="22" xfId="0" applyFont="1" applyFill="1" applyBorder="1" applyAlignment="1">
      <alignment horizontal="center"/>
    </xf>
    <xf numFmtId="0" fontId="25" fillId="37" borderId="19" xfId="0" applyFont="1" applyFill="1" applyBorder="1" applyAlignment="1">
      <alignment horizontal="center"/>
    </xf>
    <xf numFmtId="0" fontId="20" fillId="37" borderId="20" xfId="0" applyFont="1" applyFill="1" applyBorder="1" applyAlignment="1">
      <alignment horizontal="center" vertical="center" wrapText="1"/>
    </xf>
    <xf numFmtId="0" fontId="20" fillId="37" borderId="22" xfId="0" applyFont="1" applyFill="1" applyBorder="1" applyAlignment="1">
      <alignment horizontal="center" vertical="center" wrapText="1"/>
    </xf>
    <xf numFmtId="0" fontId="20" fillId="37" borderId="19" xfId="0" applyFont="1" applyFill="1" applyBorder="1" applyAlignment="1">
      <alignment horizontal="center" vertical="center" wrapText="1"/>
    </xf>
    <xf numFmtId="3" fontId="25" fillId="37" borderId="11" xfId="0" applyNumberFormat="1" applyFont="1" applyFill="1" applyBorder="1" applyAlignment="1">
      <alignment horizontal="center" vertical="center" wrapText="1"/>
    </xf>
    <xf numFmtId="3" fontId="25" fillId="37" borderId="10" xfId="0" applyNumberFormat="1" applyFont="1" applyFill="1" applyBorder="1" applyAlignment="1">
      <alignment horizontal="center" vertical="center" wrapText="1"/>
    </xf>
    <xf numFmtId="3" fontId="25" fillId="37" borderId="17" xfId="0" applyNumberFormat="1" applyFont="1" applyFill="1" applyBorder="1" applyAlignment="1">
      <alignment horizontal="center" vertical="center" wrapText="1"/>
    </xf>
    <xf numFmtId="0" fontId="25" fillId="37" borderId="20" xfId="0" applyFont="1" applyFill="1" applyBorder="1" applyAlignment="1">
      <alignment horizontal="center" vertical="center" wrapText="1"/>
    </xf>
    <xf numFmtId="0" fontId="25" fillId="37" borderId="22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horizontal="center" vertical="center" wrapText="1"/>
    </xf>
    <xf numFmtId="0" fontId="20" fillId="37" borderId="17" xfId="0" applyFont="1" applyFill="1" applyBorder="1" applyAlignment="1">
      <alignment horizontal="center" vertical="center" wrapText="1"/>
    </xf>
    <xf numFmtId="197" fontId="20" fillId="0" borderId="26" xfId="0" applyNumberFormat="1" applyFont="1" applyBorder="1" applyAlignment="1">
      <alignment horizontal="center"/>
    </xf>
    <xf numFmtId="0" fontId="20" fillId="37" borderId="20" xfId="0" applyFont="1" applyFill="1" applyBorder="1" applyAlignment="1">
      <alignment horizontal="center"/>
    </xf>
    <xf numFmtId="0" fontId="20" fillId="37" borderId="22" xfId="0" applyFont="1" applyFill="1" applyBorder="1" applyAlignment="1">
      <alignment horizontal="center"/>
    </xf>
    <xf numFmtId="0" fontId="20" fillId="37" borderId="19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37" borderId="11" xfId="0" applyFont="1" applyFill="1" applyBorder="1" applyAlignment="1">
      <alignment horizontal="center" vertical="center" wrapText="1"/>
    </xf>
    <xf numFmtId="0" fontId="25" fillId="37" borderId="17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horizontal="center" wrapText="1"/>
    </xf>
    <xf numFmtId="0" fontId="25" fillId="37" borderId="17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wrapText="1"/>
    </xf>
    <xf numFmtId="0" fontId="20" fillId="37" borderId="17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U563"/>
  <sheetViews>
    <sheetView zoomScale="115" zoomScaleNormal="115" zoomScalePageLayoutView="0" workbookViewId="0" topLeftCell="A6">
      <pane xSplit="6" ySplit="5" topLeftCell="G86" activePane="bottomRight" state="frozen"/>
      <selection pane="topLeft" activeCell="A6" sqref="A6"/>
      <selection pane="topRight" activeCell="G6" sqref="G6"/>
      <selection pane="bottomLeft" activeCell="A11" sqref="A11"/>
      <selection pane="bottomRight" activeCell="F89" sqref="F89"/>
    </sheetView>
  </sheetViews>
  <sheetFormatPr defaultColWidth="11.421875" defaultRowHeight="12.75"/>
  <cols>
    <col min="1" max="1" width="27.421875" style="2" customWidth="1"/>
    <col min="2" max="2" width="11.00390625" style="6" hidden="1" customWidth="1"/>
    <col min="3" max="3" width="10.28125" style="6" customWidth="1"/>
    <col min="4" max="4" width="9.57421875" style="2" customWidth="1"/>
    <col min="5" max="5" width="0.42578125" style="2" customWidth="1"/>
    <col min="6" max="6" width="9.57421875" style="127" customWidth="1"/>
    <col min="7" max="7" width="8.140625" style="2" customWidth="1"/>
    <col min="8" max="8" width="6.00390625" style="2" customWidth="1"/>
    <col min="9" max="9" width="7.7109375" style="2" customWidth="1"/>
    <col min="10" max="10" width="7.421875" style="2" customWidth="1"/>
    <col min="11" max="11" width="7.7109375" style="2" customWidth="1"/>
    <col min="12" max="12" width="8.00390625" style="2" customWidth="1"/>
    <col min="13" max="13" width="6.57421875" style="2" customWidth="1"/>
    <col min="14" max="14" width="6.7109375" style="2" customWidth="1"/>
    <col min="15" max="15" width="9.421875" style="2" customWidth="1"/>
    <col min="16" max="16" width="21.7109375" style="9" hidden="1" customWidth="1"/>
    <col min="17" max="17" width="8.421875" style="2" customWidth="1"/>
    <col min="18" max="18" width="7.7109375" style="2" customWidth="1"/>
    <col min="19" max="19" width="6.140625" style="2" customWidth="1"/>
    <col min="20" max="20" width="6.00390625" style="2" customWidth="1"/>
    <col min="21" max="21" width="7.28125" style="2" customWidth="1"/>
    <col min="22" max="22" width="7.00390625" style="2" customWidth="1"/>
    <col min="23" max="23" width="7.28125" style="2" customWidth="1"/>
    <col min="24" max="24" width="6.8515625" style="2" customWidth="1"/>
    <col min="25" max="25" width="7.57421875" style="2" customWidth="1"/>
    <col min="26" max="26" width="8.140625" style="2" customWidth="1"/>
    <col min="27" max="27" width="7.140625" style="2" customWidth="1"/>
    <col min="28" max="28" width="8.8515625" style="2" customWidth="1"/>
    <col min="29" max="29" width="21.8515625" style="2" hidden="1" customWidth="1"/>
    <col min="30" max="30" width="5.8515625" style="2" customWidth="1"/>
    <col min="31" max="31" width="7.421875" style="2" customWidth="1"/>
    <col min="32" max="32" width="7.28125" style="2" customWidth="1"/>
    <col min="33" max="33" width="6.140625" style="2" customWidth="1"/>
    <col min="34" max="34" width="7.57421875" style="2" customWidth="1"/>
    <col min="35" max="35" width="8.00390625" style="2" customWidth="1"/>
    <col min="36" max="36" width="8.421875" style="2" hidden="1" customWidth="1"/>
    <col min="37" max="37" width="6.421875" style="2" customWidth="1"/>
    <col min="38" max="38" width="8.57421875" style="2" customWidth="1"/>
    <col min="39" max="39" width="5.00390625" style="2" customWidth="1"/>
    <col min="40" max="40" width="4.7109375" style="2" customWidth="1"/>
    <col min="41" max="41" width="5.8515625" style="2" customWidth="1"/>
    <col min="42" max="42" width="4.57421875" style="2" customWidth="1"/>
    <col min="43" max="43" width="5.28125" style="2" customWidth="1"/>
    <col min="44" max="44" width="5.140625" style="2" customWidth="1"/>
    <col min="45" max="45" width="8.00390625" style="192" customWidth="1"/>
    <col min="46" max="46" width="6.57421875" style="2" customWidth="1"/>
    <col min="47" max="47" width="7.421875" style="2" customWidth="1"/>
    <col min="48" max="48" width="7.140625" style="2" customWidth="1"/>
    <col min="49" max="50" width="7.00390625" style="2" customWidth="1"/>
    <col min="51" max="51" width="8.57421875" style="2" bestFit="1" customWidth="1"/>
    <col min="52" max="52" width="10.8515625" style="2" bestFit="1" customWidth="1"/>
    <col min="53" max="54" width="9.57421875" style="2" bestFit="1" customWidth="1"/>
    <col min="55" max="16384" width="11.421875" style="2" customWidth="1"/>
  </cols>
  <sheetData>
    <row r="1" spans="1:54" ht="20.25" customHeight="1">
      <c r="A1" s="477" t="s">
        <v>101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8" t="s">
        <v>94</v>
      </c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9" t="s">
        <v>94</v>
      </c>
      <c r="AD1" s="479"/>
      <c r="AE1" s="479"/>
      <c r="AF1" s="479"/>
      <c r="AG1" s="479"/>
      <c r="AH1" s="479"/>
      <c r="AI1" s="479"/>
      <c r="AJ1" s="479" t="s">
        <v>94</v>
      </c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479"/>
      <c r="AW1" s="479"/>
      <c r="AX1" s="479"/>
      <c r="AY1" s="479"/>
      <c r="AZ1" s="479"/>
      <c r="BA1" s="479"/>
      <c r="BB1" s="479"/>
    </row>
    <row r="2" spans="1:54" ht="15.75" customHeight="1">
      <c r="A2" s="477" t="s">
        <v>89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8" t="s">
        <v>89</v>
      </c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80" t="s">
        <v>89</v>
      </c>
      <c r="AD2" s="480"/>
      <c r="AE2" s="480"/>
      <c r="AF2" s="480"/>
      <c r="AG2" s="480"/>
      <c r="AH2" s="480"/>
      <c r="AI2" s="480"/>
      <c r="AJ2" s="480" t="s">
        <v>89</v>
      </c>
      <c r="AK2" s="480"/>
      <c r="AL2" s="480"/>
      <c r="AM2" s="480"/>
      <c r="AN2" s="480"/>
      <c r="AO2" s="480"/>
      <c r="AP2" s="480"/>
      <c r="AQ2" s="480"/>
      <c r="AR2" s="480"/>
      <c r="AS2" s="480"/>
      <c r="AT2" s="480"/>
      <c r="AU2" s="480"/>
      <c r="AV2" s="480"/>
      <c r="AW2" s="480"/>
      <c r="AX2" s="480"/>
      <c r="AY2" s="480"/>
      <c r="AZ2" s="480"/>
      <c r="BA2" s="480"/>
      <c r="BB2" s="480"/>
    </row>
    <row r="3" spans="1:54" ht="19.5" customHeight="1">
      <c r="A3" s="481" t="s">
        <v>88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2" t="s">
        <v>88</v>
      </c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3" t="s">
        <v>88</v>
      </c>
      <c r="AD3" s="483"/>
      <c r="AE3" s="483"/>
      <c r="AF3" s="483"/>
      <c r="AG3" s="483"/>
      <c r="AH3" s="483"/>
      <c r="AI3" s="483"/>
      <c r="AJ3" s="483" t="s">
        <v>88</v>
      </c>
      <c r="AK3" s="483"/>
      <c r="AL3" s="483"/>
      <c r="AM3" s="483"/>
      <c r="AN3" s="483"/>
      <c r="AO3" s="483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</row>
    <row r="4" spans="1:54" ht="19.5" customHeight="1">
      <c r="A4" s="3"/>
      <c r="B4" s="3"/>
      <c r="C4" s="3"/>
      <c r="D4" s="3"/>
      <c r="E4" s="3" t="s">
        <v>102</v>
      </c>
      <c r="F4" s="126"/>
      <c r="G4" s="3"/>
      <c r="H4" s="3"/>
      <c r="I4" s="3"/>
      <c r="J4" s="3"/>
      <c r="K4" s="3"/>
      <c r="L4" s="3"/>
      <c r="M4" s="3"/>
      <c r="N4" s="484">
        <f ca="1">TODAY()</f>
        <v>41625</v>
      </c>
      <c r="O4" s="484"/>
      <c r="P4" s="4"/>
      <c r="Q4" s="4"/>
      <c r="R4" s="4"/>
      <c r="S4" s="4"/>
      <c r="T4" s="4"/>
      <c r="U4" s="4"/>
      <c r="V4" s="4"/>
      <c r="W4" s="4"/>
      <c r="X4" s="4"/>
      <c r="Y4" s="4"/>
      <c r="Z4" s="484">
        <f ca="1">TODAY()</f>
        <v>41625</v>
      </c>
      <c r="AA4" s="484"/>
      <c r="AB4" s="484"/>
      <c r="AC4" s="5"/>
      <c r="AD4" s="5"/>
      <c r="AE4" s="5"/>
      <c r="AF4" s="5"/>
      <c r="AG4" s="5"/>
      <c r="AH4" s="484">
        <f ca="1">TODAY()</f>
        <v>41625</v>
      </c>
      <c r="AI4" s="484"/>
      <c r="AJ4" s="5"/>
      <c r="AK4" s="5"/>
      <c r="AL4" s="5"/>
      <c r="AM4" s="5"/>
      <c r="AN4" s="5"/>
      <c r="AO4" s="5"/>
      <c r="AP4" s="5"/>
      <c r="AQ4" s="5"/>
      <c r="AR4" s="5"/>
      <c r="AS4" s="234"/>
      <c r="AT4" s="5"/>
      <c r="AU4" s="5"/>
      <c r="AV4" s="5"/>
      <c r="AW4" s="5"/>
      <c r="AX4" s="5"/>
      <c r="AY4" s="5"/>
      <c r="AZ4" s="484">
        <f ca="1">TODAY()</f>
        <v>41625</v>
      </c>
      <c r="BA4" s="484"/>
      <c r="BB4" s="484"/>
    </row>
    <row r="5" spans="13:54" ht="15.75" thickBot="1">
      <c r="M5" s="7"/>
      <c r="N5" s="503"/>
      <c r="O5" s="503"/>
      <c r="Z5" s="503"/>
      <c r="AA5" s="503"/>
      <c r="AB5" s="503"/>
      <c r="AH5" s="503"/>
      <c r="AI5" s="503"/>
      <c r="AZ5" s="503"/>
      <c r="BA5" s="503"/>
      <c r="BB5" s="503"/>
    </row>
    <row r="6" spans="1:54" ht="20.25" customHeight="1" thickBot="1">
      <c r="A6" s="210" t="s">
        <v>4</v>
      </c>
      <c r="B6" s="485" t="s">
        <v>113</v>
      </c>
      <c r="C6" s="211" t="s">
        <v>105</v>
      </c>
      <c r="D6" s="488" t="s">
        <v>0</v>
      </c>
      <c r="E6" s="213" t="s">
        <v>5</v>
      </c>
      <c r="F6" s="491" t="s">
        <v>118</v>
      </c>
      <c r="G6" s="494" t="s">
        <v>96</v>
      </c>
      <c r="H6" s="497" t="s">
        <v>90</v>
      </c>
      <c r="I6" s="498"/>
      <c r="J6" s="498"/>
      <c r="K6" s="498"/>
      <c r="L6" s="498"/>
      <c r="M6" s="498"/>
      <c r="N6" s="498"/>
      <c r="O6" s="499"/>
      <c r="P6" s="214" t="s">
        <v>4</v>
      </c>
      <c r="Q6" s="497" t="s">
        <v>90</v>
      </c>
      <c r="R6" s="498"/>
      <c r="S6" s="498"/>
      <c r="T6" s="498"/>
      <c r="U6" s="498"/>
      <c r="V6" s="498"/>
      <c r="W6" s="498"/>
      <c r="X6" s="498"/>
      <c r="Y6" s="498"/>
      <c r="Z6" s="498"/>
      <c r="AA6" s="498"/>
      <c r="AB6" s="499"/>
      <c r="AC6" s="214" t="s">
        <v>4</v>
      </c>
      <c r="AD6" s="497" t="s">
        <v>90</v>
      </c>
      <c r="AE6" s="498"/>
      <c r="AF6" s="498"/>
      <c r="AG6" s="498"/>
      <c r="AH6" s="498"/>
      <c r="AI6" s="499"/>
      <c r="AJ6" s="214" t="s">
        <v>4</v>
      </c>
      <c r="AK6" s="497" t="s">
        <v>90</v>
      </c>
      <c r="AL6" s="498"/>
      <c r="AM6" s="498"/>
      <c r="AN6" s="498"/>
      <c r="AO6" s="498"/>
      <c r="AP6" s="498"/>
      <c r="AQ6" s="498"/>
      <c r="AR6" s="498"/>
      <c r="AS6" s="498"/>
      <c r="AT6" s="498"/>
      <c r="AU6" s="499"/>
      <c r="AV6" s="212"/>
      <c r="AW6" s="212"/>
      <c r="AX6" s="212"/>
      <c r="AY6" s="212"/>
      <c r="AZ6" s="509" t="s">
        <v>6</v>
      </c>
      <c r="BA6" s="510"/>
      <c r="BB6" s="511"/>
    </row>
    <row r="7" spans="1:54" ht="16.5" customHeight="1" thickBot="1">
      <c r="A7" s="215" t="s">
        <v>7</v>
      </c>
      <c r="B7" s="486"/>
      <c r="C7" s="216" t="s">
        <v>104</v>
      </c>
      <c r="D7" s="489"/>
      <c r="E7" s="217" t="s">
        <v>8</v>
      </c>
      <c r="F7" s="492"/>
      <c r="G7" s="495"/>
      <c r="H7" s="218" t="s">
        <v>9</v>
      </c>
      <c r="I7" s="219"/>
      <c r="J7" s="220" t="s">
        <v>5</v>
      </c>
      <c r="K7" s="217">
        <v>1</v>
      </c>
      <c r="L7" s="217">
        <v>2</v>
      </c>
      <c r="M7" s="217">
        <v>3</v>
      </c>
      <c r="N7" s="217">
        <v>4</v>
      </c>
      <c r="O7" s="214" t="s">
        <v>5</v>
      </c>
      <c r="P7" s="217" t="s">
        <v>7</v>
      </c>
      <c r="Q7" s="217">
        <v>5</v>
      </c>
      <c r="R7" s="221">
        <v>6</v>
      </c>
      <c r="S7" s="217">
        <v>7</v>
      </c>
      <c r="T7" s="217">
        <v>8</v>
      </c>
      <c r="U7" s="217">
        <v>9</v>
      </c>
      <c r="V7" s="222" t="s">
        <v>5</v>
      </c>
      <c r="W7" s="217">
        <v>10</v>
      </c>
      <c r="X7" s="217">
        <v>11</v>
      </c>
      <c r="Y7" s="217">
        <v>12</v>
      </c>
      <c r="Z7" s="217">
        <v>13</v>
      </c>
      <c r="AA7" s="223">
        <v>14</v>
      </c>
      <c r="AB7" s="220" t="s">
        <v>5</v>
      </c>
      <c r="AC7" s="217" t="s">
        <v>7</v>
      </c>
      <c r="AD7" s="214">
        <v>15</v>
      </c>
      <c r="AE7" s="214">
        <v>16</v>
      </c>
      <c r="AF7" s="214">
        <v>17</v>
      </c>
      <c r="AG7" s="214">
        <v>18</v>
      </c>
      <c r="AH7" s="214">
        <v>19</v>
      </c>
      <c r="AI7" s="214" t="s">
        <v>5</v>
      </c>
      <c r="AJ7" s="217" t="s">
        <v>7</v>
      </c>
      <c r="AK7" s="221" t="s">
        <v>10</v>
      </c>
      <c r="AL7" s="217" t="s">
        <v>11</v>
      </c>
      <c r="AM7" s="217" t="s">
        <v>12</v>
      </c>
      <c r="AN7" s="217" t="s">
        <v>13</v>
      </c>
      <c r="AO7" s="217" t="s">
        <v>14</v>
      </c>
      <c r="AP7" s="217" t="s">
        <v>15</v>
      </c>
      <c r="AQ7" s="217" t="s">
        <v>16</v>
      </c>
      <c r="AR7" s="217" t="s">
        <v>17</v>
      </c>
      <c r="AS7" s="504" t="s">
        <v>115</v>
      </c>
      <c r="AT7" s="217" t="s">
        <v>18</v>
      </c>
      <c r="AU7" s="224" t="s">
        <v>107</v>
      </c>
      <c r="AV7" s="224" t="s">
        <v>108</v>
      </c>
      <c r="AW7" s="224" t="s">
        <v>109</v>
      </c>
      <c r="AX7" s="224" t="s">
        <v>110</v>
      </c>
      <c r="AY7" s="504" t="s">
        <v>114</v>
      </c>
      <c r="AZ7" s="217" t="s">
        <v>19</v>
      </c>
      <c r="BA7" s="225"/>
      <c r="BB7" s="225"/>
    </row>
    <row r="8" spans="1:54" ht="12" customHeight="1" thickBot="1">
      <c r="A8" s="226" t="s">
        <v>20</v>
      </c>
      <c r="B8" s="487"/>
      <c r="C8" s="227">
        <v>2007</v>
      </c>
      <c r="D8" s="490"/>
      <c r="E8" s="228">
        <v>1</v>
      </c>
      <c r="F8" s="493"/>
      <c r="G8" s="496"/>
      <c r="H8" s="229" t="s">
        <v>21</v>
      </c>
      <c r="I8" s="229" t="s">
        <v>22</v>
      </c>
      <c r="J8" s="208" t="s">
        <v>9</v>
      </c>
      <c r="K8" s="230" t="s">
        <v>23</v>
      </c>
      <c r="L8" s="230" t="s">
        <v>24</v>
      </c>
      <c r="M8" s="230" t="s">
        <v>24</v>
      </c>
      <c r="N8" s="230" t="s">
        <v>24</v>
      </c>
      <c r="O8" s="230" t="s">
        <v>25</v>
      </c>
      <c r="P8" s="230" t="s">
        <v>20</v>
      </c>
      <c r="Q8" s="230" t="s">
        <v>24</v>
      </c>
      <c r="R8" s="231" t="s">
        <v>24</v>
      </c>
      <c r="S8" s="230" t="s">
        <v>24</v>
      </c>
      <c r="T8" s="230" t="s">
        <v>24</v>
      </c>
      <c r="U8" s="230" t="s">
        <v>24</v>
      </c>
      <c r="V8" s="232" t="s">
        <v>26</v>
      </c>
      <c r="W8" s="230" t="s">
        <v>24</v>
      </c>
      <c r="X8" s="230" t="s">
        <v>24</v>
      </c>
      <c r="Y8" s="230" t="s">
        <v>24</v>
      </c>
      <c r="Z8" s="230" t="s">
        <v>24</v>
      </c>
      <c r="AA8" s="233" t="s">
        <v>24</v>
      </c>
      <c r="AB8" s="208" t="s">
        <v>27</v>
      </c>
      <c r="AC8" s="230" t="s">
        <v>20</v>
      </c>
      <c r="AD8" s="230" t="s">
        <v>24</v>
      </c>
      <c r="AE8" s="230" t="s">
        <v>24</v>
      </c>
      <c r="AF8" s="230" t="s">
        <v>24</v>
      </c>
      <c r="AG8" s="230" t="s">
        <v>24</v>
      </c>
      <c r="AH8" s="230" t="s">
        <v>24</v>
      </c>
      <c r="AI8" s="208" t="s">
        <v>28</v>
      </c>
      <c r="AJ8" s="230" t="s">
        <v>20</v>
      </c>
      <c r="AK8" s="231" t="s">
        <v>24</v>
      </c>
      <c r="AL8" s="230" t="s">
        <v>24</v>
      </c>
      <c r="AM8" s="230" t="s">
        <v>24</v>
      </c>
      <c r="AN8" s="230" t="s">
        <v>24</v>
      </c>
      <c r="AO8" s="230" t="s">
        <v>24</v>
      </c>
      <c r="AP8" s="230" t="s">
        <v>24</v>
      </c>
      <c r="AQ8" s="230" t="s">
        <v>24</v>
      </c>
      <c r="AR8" s="230" t="s">
        <v>24</v>
      </c>
      <c r="AS8" s="505"/>
      <c r="AT8" s="230" t="s">
        <v>24</v>
      </c>
      <c r="AU8" s="230" t="s">
        <v>24</v>
      </c>
      <c r="AV8" s="230" t="s">
        <v>24</v>
      </c>
      <c r="AW8" s="230" t="s">
        <v>24</v>
      </c>
      <c r="AX8" s="230" t="s">
        <v>24</v>
      </c>
      <c r="AY8" s="505"/>
      <c r="AZ8" s="230" t="s">
        <v>29</v>
      </c>
      <c r="BA8" s="230" t="s">
        <v>83</v>
      </c>
      <c r="BB8" s="230" t="s">
        <v>84</v>
      </c>
    </row>
    <row r="9" spans="1:54" ht="9" customHeight="1" thickBot="1">
      <c r="A9" s="27"/>
      <c r="B9" s="27"/>
      <c r="C9" s="27"/>
      <c r="D9" s="28"/>
      <c r="E9" s="29"/>
      <c r="F9" s="128"/>
      <c r="G9" s="30"/>
      <c r="H9" s="29"/>
      <c r="I9" s="31"/>
      <c r="J9" s="188"/>
      <c r="K9" s="124"/>
      <c r="L9" s="124"/>
      <c r="M9" s="124"/>
      <c r="N9" s="124"/>
      <c r="O9" s="187"/>
      <c r="P9" s="32"/>
      <c r="Q9" s="144"/>
      <c r="R9" s="145" t="s">
        <v>106</v>
      </c>
      <c r="S9" s="144"/>
      <c r="T9" s="33"/>
      <c r="U9" s="33"/>
      <c r="V9" s="170"/>
      <c r="W9" s="33"/>
      <c r="X9" s="33"/>
      <c r="Y9" s="33"/>
      <c r="Z9" s="33"/>
      <c r="AA9" s="34"/>
      <c r="AB9" s="177"/>
      <c r="AC9" s="32"/>
      <c r="AD9" s="33"/>
      <c r="AE9" s="33"/>
      <c r="AF9" s="33"/>
      <c r="AG9" s="33"/>
      <c r="AH9" s="33"/>
      <c r="AI9" s="170"/>
      <c r="AJ9" s="32"/>
      <c r="AK9" s="35"/>
      <c r="AL9" s="35"/>
      <c r="AM9" s="35"/>
      <c r="AN9" s="35"/>
      <c r="AO9" s="35"/>
      <c r="AP9" s="35"/>
      <c r="AQ9" s="35"/>
      <c r="AR9" s="35"/>
      <c r="AS9" s="154"/>
      <c r="AT9" s="35"/>
      <c r="AU9" s="35"/>
      <c r="AV9" s="35"/>
      <c r="AW9" s="35"/>
      <c r="AX9" s="35"/>
      <c r="AY9" s="154"/>
      <c r="AZ9" s="36"/>
      <c r="BA9" s="36"/>
      <c r="BB9" s="36"/>
    </row>
    <row r="10" spans="1:54" ht="16.5" thickBot="1">
      <c r="A10" s="37" t="s">
        <v>86</v>
      </c>
      <c r="B10" s="38">
        <f>+B13+B58+B79</f>
        <v>207204</v>
      </c>
      <c r="C10" s="38"/>
      <c r="D10" s="38">
        <f>+D13+D58+D79</f>
        <v>196653.88083434987</v>
      </c>
      <c r="E10" s="38">
        <f>+E13+E58+E79</f>
        <v>125047</v>
      </c>
      <c r="F10" s="129">
        <f>+F13+F58+F79</f>
        <v>21445.944895435015</v>
      </c>
      <c r="G10" s="38">
        <f aca="true" t="shared" si="0" ref="G10:O10">G13+G58+G79</f>
        <v>3303.7439861943094</v>
      </c>
      <c r="H10" s="38">
        <f t="shared" si="0"/>
        <v>265.4083140182522</v>
      </c>
      <c r="I10" s="38">
        <f t="shared" si="0"/>
        <v>3037.489390214726</v>
      </c>
      <c r="J10" s="155">
        <f t="shared" si="0"/>
        <v>3303.8558064554954</v>
      </c>
      <c r="K10" s="38">
        <f t="shared" si="0"/>
        <v>2339.704268632185</v>
      </c>
      <c r="L10" s="38">
        <f t="shared" si="0"/>
        <v>2338.0413156721847</v>
      </c>
      <c r="M10" s="38">
        <f t="shared" si="0"/>
        <v>2352.073886449474</v>
      </c>
      <c r="N10" s="38">
        <f t="shared" si="0"/>
        <v>2366.819833429263</v>
      </c>
      <c r="O10" s="155">
        <f t="shared" si="0"/>
        <v>9396.639304183105</v>
      </c>
      <c r="P10" s="23" t="s">
        <v>86</v>
      </c>
      <c r="Q10" s="38">
        <f aca="true" t="shared" si="1" ref="Q10:AB10">Q13+Q58+Q79</f>
        <v>369.79876122956296</v>
      </c>
      <c r="R10" s="39">
        <f t="shared" si="1"/>
        <v>372.0664440082519</v>
      </c>
      <c r="S10" s="38">
        <f t="shared" si="1"/>
        <v>371.86180182825194</v>
      </c>
      <c r="T10" s="38">
        <f t="shared" si="1"/>
        <v>372.2285848082519</v>
      </c>
      <c r="U10" s="38">
        <f t="shared" si="1"/>
        <v>372.2285848082519</v>
      </c>
      <c r="V10" s="155">
        <f t="shared" si="1"/>
        <v>1858.1841766825705</v>
      </c>
      <c r="W10" s="38">
        <f t="shared" si="1"/>
        <v>503.22857828543033</v>
      </c>
      <c r="X10" s="38">
        <f t="shared" si="1"/>
        <v>503.1829024854303</v>
      </c>
      <c r="Y10" s="38">
        <f t="shared" si="1"/>
        <v>507.37090101432676</v>
      </c>
      <c r="Z10" s="38">
        <f t="shared" si="1"/>
        <v>507.23010021432674</v>
      </c>
      <c r="AA10" s="40">
        <f t="shared" si="1"/>
        <v>507.10679861432675</v>
      </c>
      <c r="AB10" s="155">
        <f t="shared" si="1"/>
        <v>2528.119280613841</v>
      </c>
      <c r="AC10" s="23" t="s">
        <v>86</v>
      </c>
      <c r="AD10" s="38">
        <f aca="true" t="shared" si="2" ref="AD10:AI10">AD13+AD58+AD79</f>
        <v>130.9543242</v>
      </c>
      <c r="AE10" s="38">
        <f t="shared" si="2"/>
        <v>133</v>
      </c>
      <c r="AF10" s="38">
        <f t="shared" si="2"/>
        <v>132.26410239999998</v>
      </c>
      <c r="AG10" s="38">
        <f t="shared" si="2"/>
        <v>132.8691402</v>
      </c>
      <c r="AH10" s="38">
        <f t="shared" si="2"/>
        <v>133.23498080000002</v>
      </c>
      <c r="AI10" s="155">
        <f t="shared" si="2"/>
        <v>662.3225476</v>
      </c>
      <c r="AJ10" s="23" t="s">
        <v>86</v>
      </c>
      <c r="AK10" s="38">
        <f aca="true" t="shared" si="3" ref="AK10:BB10">AK13+AK58+AK79</f>
        <v>667</v>
      </c>
      <c r="AL10" s="38">
        <f t="shared" si="3"/>
        <v>607</v>
      </c>
      <c r="AM10" s="38">
        <f t="shared" si="3"/>
        <v>524.77768</v>
      </c>
      <c r="AN10" s="38">
        <f t="shared" si="3"/>
        <v>463.22114220000003</v>
      </c>
      <c r="AO10" s="38">
        <f t="shared" si="3"/>
        <v>405</v>
      </c>
      <c r="AP10" s="38">
        <f t="shared" si="3"/>
        <v>341</v>
      </c>
      <c r="AQ10" s="38">
        <f t="shared" si="3"/>
        <v>256.8798574</v>
      </c>
      <c r="AR10" s="38">
        <f t="shared" si="3"/>
        <v>185</v>
      </c>
      <c r="AS10" s="155">
        <f t="shared" si="3"/>
        <v>3449.8786796</v>
      </c>
      <c r="AT10" s="38">
        <f t="shared" si="3"/>
        <v>132</v>
      </c>
      <c r="AU10" s="38">
        <f t="shared" si="3"/>
        <v>99</v>
      </c>
      <c r="AV10" s="38">
        <f t="shared" si="3"/>
        <v>79</v>
      </c>
      <c r="AW10" s="38">
        <f t="shared" si="3"/>
        <v>59</v>
      </c>
      <c r="AX10" s="38">
        <f t="shared" si="3"/>
        <v>62</v>
      </c>
      <c r="AY10" s="155">
        <f t="shared" si="3"/>
        <v>431</v>
      </c>
      <c r="AZ10" s="38">
        <f t="shared" si="3"/>
        <v>0</v>
      </c>
      <c r="BA10" s="38">
        <f t="shared" si="3"/>
        <v>0</v>
      </c>
      <c r="BB10" s="38">
        <f t="shared" si="3"/>
        <v>0</v>
      </c>
    </row>
    <row r="11" spans="1:54" s="49" customFormat="1" ht="16.5" thickBot="1">
      <c r="A11" s="203" t="s">
        <v>99</v>
      </c>
      <c r="B11" s="42"/>
      <c r="C11" s="42"/>
      <c r="D11" s="43"/>
      <c r="E11" s="44"/>
      <c r="F11" s="130"/>
      <c r="G11" s="45"/>
      <c r="H11" s="44"/>
      <c r="I11" s="44"/>
      <c r="J11" s="156"/>
      <c r="K11" s="152" t="s">
        <v>111</v>
      </c>
      <c r="L11" s="152"/>
      <c r="M11" s="152"/>
      <c r="N11" s="152"/>
      <c r="O11" s="156"/>
      <c r="P11" s="42"/>
      <c r="Q11" s="44">
        <v>2.25573</v>
      </c>
      <c r="R11" s="47">
        <v>2.2617</v>
      </c>
      <c r="S11" s="44">
        <v>2.26368</v>
      </c>
      <c r="T11" s="44">
        <v>2.2617</v>
      </c>
      <c r="U11" s="44">
        <v>2.25871</v>
      </c>
      <c r="V11" s="156">
        <v>10.1016</v>
      </c>
      <c r="W11" s="44">
        <v>2.04393</v>
      </c>
      <c r="X11" s="44">
        <v>2.04393</v>
      </c>
      <c r="Y11" s="44">
        <v>2.05021</v>
      </c>
      <c r="Z11" s="44">
        <v>2.06382</v>
      </c>
      <c r="AA11" s="48">
        <v>2.08475</v>
      </c>
      <c r="AB11" s="178"/>
      <c r="AC11" s="42"/>
      <c r="AD11" s="44"/>
      <c r="AE11" s="44"/>
      <c r="AF11" s="44"/>
      <c r="AG11" s="44"/>
      <c r="AH11" s="44"/>
      <c r="AI11" s="156"/>
      <c r="AJ11" s="42"/>
      <c r="AK11" s="46"/>
      <c r="AL11" s="46"/>
      <c r="AM11" s="46">
        <v>8.42574</v>
      </c>
      <c r="AN11" s="46">
        <v>6.94449</v>
      </c>
      <c r="AO11" s="46">
        <v>5.66925</v>
      </c>
      <c r="AP11" s="46">
        <v>4.47691</v>
      </c>
      <c r="AQ11" s="46">
        <v>3.10419</v>
      </c>
      <c r="AR11" s="46">
        <v>2.24549</v>
      </c>
      <c r="AS11" s="156"/>
      <c r="AT11" s="46">
        <v>1.79327</v>
      </c>
      <c r="AU11" s="46">
        <v>3.27955</v>
      </c>
      <c r="AV11" s="46"/>
      <c r="AW11" s="46"/>
      <c r="AX11" s="46"/>
      <c r="AY11" s="156"/>
      <c r="AZ11" s="44"/>
      <c r="BA11" s="44"/>
      <c r="BB11" s="44"/>
    </row>
    <row r="12" spans="1:54" s="54" customFormat="1" ht="2.25" customHeight="1" thickBot="1">
      <c r="A12" s="203" t="s">
        <v>97</v>
      </c>
      <c r="B12" s="41"/>
      <c r="C12" s="41"/>
      <c r="D12" s="41"/>
      <c r="E12" s="50"/>
      <c r="F12" s="131"/>
      <c r="G12" s="50"/>
      <c r="H12" s="50"/>
      <c r="I12" s="50"/>
      <c r="J12" s="171">
        <v>2.08275</v>
      </c>
      <c r="K12" s="50">
        <v>2.05382</v>
      </c>
      <c r="L12" s="51">
        <v>2.05292</v>
      </c>
      <c r="M12" s="50">
        <v>2.04795</v>
      </c>
      <c r="N12" s="51">
        <v>2.04895</v>
      </c>
      <c r="O12" s="171">
        <v>8.20376</v>
      </c>
      <c r="P12" s="41"/>
      <c r="Q12" s="51">
        <v>2.01842</v>
      </c>
      <c r="R12" s="52">
        <v>2.01415</v>
      </c>
      <c r="S12" s="53">
        <v>2.02221164</v>
      </c>
      <c r="T12" s="50">
        <v>2.02214</v>
      </c>
      <c r="U12" s="53">
        <v>2.025112</v>
      </c>
      <c r="V12" s="181">
        <v>10.10156</v>
      </c>
      <c r="W12" s="44">
        <v>1.98902802393</v>
      </c>
      <c r="X12" s="44">
        <v>1.98102393</v>
      </c>
      <c r="Y12" s="44">
        <v>1.98902802393</v>
      </c>
      <c r="Z12" s="44">
        <v>1.98902802393</v>
      </c>
      <c r="AA12" s="53">
        <v>1.96911291605</v>
      </c>
      <c r="AB12" s="178">
        <v>9.918678172</v>
      </c>
      <c r="AC12" s="41"/>
      <c r="AD12" s="51">
        <v>2.053922933</v>
      </c>
      <c r="AE12" s="50">
        <v>2.076788483</v>
      </c>
      <c r="AF12" s="53">
        <v>2.100648188</v>
      </c>
      <c r="AG12" s="50">
        <v>2.123513739</v>
      </c>
      <c r="AH12" s="53">
        <v>2.144390981</v>
      </c>
      <c r="AI12" s="171">
        <v>10.959592259630982</v>
      </c>
      <c r="AJ12" s="41"/>
      <c r="AK12" s="51">
        <v>11.21107885</v>
      </c>
      <c r="AL12" s="50">
        <v>10.53505388</v>
      </c>
      <c r="AM12" s="53">
        <v>8.821131745</v>
      </c>
      <c r="AN12" s="50">
        <v>7.120133614</v>
      </c>
      <c r="AO12" s="53">
        <v>5.85954587</v>
      </c>
      <c r="AP12" s="50">
        <v>4.675508012</v>
      </c>
      <c r="AQ12" s="53">
        <v>3.448721517</v>
      </c>
      <c r="AR12" s="50">
        <v>2.348192627</v>
      </c>
      <c r="AS12" s="157"/>
      <c r="AT12" s="53">
        <v>1.804390185</v>
      </c>
      <c r="AU12" s="50">
        <v>3.370183322</v>
      </c>
      <c r="AV12" s="53"/>
      <c r="AW12" s="53"/>
      <c r="AX12" s="53"/>
      <c r="AY12" s="157"/>
      <c r="AZ12" s="53">
        <v>27.67626357</v>
      </c>
      <c r="BA12" s="50">
        <v>2.342227701</v>
      </c>
      <c r="BB12" s="50">
        <v>2.083747564</v>
      </c>
    </row>
    <row r="13" spans="1:54" ht="16.5" thickBot="1">
      <c r="A13" s="37" t="s">
        <v>30</v>
      </c>
      <c r="B13" s="55">
        <f>B15+B21+B27+B33+B42+B46</f>
        <v>149725</v>
      </c>
      <c r="C13" s="55"/>
      <c r="D13" s="38">
        <f>D15+D21+D27+D33+D42+D46</f>
        <v>149725.44080248327</v>
      </c>
      <c r="E13" s="38">
        <f>E15+E21+E27+E33+E42+E46</f>
        <v>84808</v>
      </c>
      <c r="F13" s="129">
        <f>F15+F21+F27+F33+F42+F46</f>
        <v>17268.113234461613</v>
      </c>
      <c r="G13" s="38">
        <f aca="true" t="shared" si="4" ref="G13:O13">G15+G21+G27+G33+G42+G46</f>
        <v>2964.00000279182</v>
      </c>
      <c r="H13" s="38">
        <f t="shared" si="4"/>
        <v>238.20512819597005</v>
      </c>
      <c r="I13" s="38">
        <f t="shared" si="4"/>
        <v>2725.648685194983</v>
      </c>
      <c r="J13" s="155">
        <f t="shared" si="4"/>
        <v>2964.279323283311</v>
      </c>
      <c r="K13" s="38">
        <f t="shared" si="4"/>
        <v>2104.00000256</v>
      </c>
      <c r="L13" s="38">
        <f t="shared" si="4"/>
        <v>2102.3370496</v>
      </c>
      <c r="M13" s="38">
        <f t="shared" si="4"/>
        <v>2114.5281807986</v>
      </c>
      <c r="N13" s="38">
        <f t="shared" si="4"/>
        <v>2127.4326881997</v>
      </c>
      <c r="O13" s="155">
        <f t="shared" si="4"/>
        <v>8448.297921158299</v>
      </c>
      <c r="P13" s="23" t="s">
        <v>30</v>
      </c>
      <c r="Q13" s="38">
        <f aca="true" t="shared" si="5" ref="Q13:AB13">Q15+Q21+Q27+Q33+Q42+Q46</f>
        <v>130.41161599999998</v>
      </c>
      <c r="R13" s="39">
        <f t="shared" si="5"/>
        <v>130.8378592</v>
      </c>
      <c r="S13" s="38">
        <f t="shared" si="5"/>
        <v>130.63321702</v>
      </c>
      <c r="T13" s="38">
        <f t="shared" si="5"/>
        <v>131</v>
      </c>
      <c r="U13" s="38">
        <f t="shared" si="5"/>
        <v>131</v>
      </c>
      <c r="V13" s="155">
        <f t="shared" si="5"/>
        <v>653.88269222</v>
      </c>
      <c r="W13" s="38">
        <f t="shared" si="5"/>
        <v>131</v>
      </c>
      <c r="X13" s="38">
        <f t="shared" si="5"/>
        <v>130.9543242</v>
      </c>
      <c r="Y13" s="38">
        <f t="shared" si="5"/>
        <v>132.3008832</v>
      </c>
      <c r="Z13" s="38">
        <f t="shared" si="5"/>
        <v>132.1600824</v>
      </c>
      <c r="AA13" s="40">
        <f t="shared" si="5"/>
        <v>132.0367808</v>
      </c>
      <c r="AB13" s="155">
        <f t="shared" si="5"/>
        <v>658.4520706</v>
      </c>
      <c r="AC13" s="23" t="s">
        <v>30</v>
      </c>
      <c r="AD13" s="38">
        <f aca="true" t="shared" si="6" ref="AD13:AI13">AD15+AD21+AD27+AD33+AD42+AD46</f>
        <v>130.9543242</v>
      </c>
      <c r="AE13" s="38">
        <f t="shared" si="6"/>
        <v>133</v>
      </c>
      <c r="AF13" s="38">
        <f t="shared" si="6"/>
        <v>132.26410239999998</v>
      </c>
      <c r="AG13" s="38">
        <f t="shared" si="6"/>
        <v>132.8691402</v>
      </c>
      <c r="AH13" s="38">
        <f t="shared" si="6"/>
        <v>133.23498080000002</v>
      </c>
      <c r="AI13" s="155">
        <f t="shared" si="6"/>
        <v>662.3225476</v>
      </c>
      <c r="AJ13" s="23" t="s">
        <v>30</v>
      </c>
      <c r="AK13" s="38">
        <f aca="true" t="shared" si="7" ref="AK13:BB13">AK15+AK21+AK27+AK33+AK42+AK46</f>
        <v>667</v>
      </c>
      <c r="AL13" s="38">
        <f t="shared" si="7"/>
        <v>607</v>
      </c>
      <c r="AM13" s="38">
        <f t="shared" si="7"/>
        <v>524.77768</v>
      </c>
      <c r="AN13" s="38">
        <f t="shared" si="7"/>
        <v>463.22114220000003</v>
      </c>
      <c r="AO13" s="38">
        <f t="shared" si="7"/>
        <v>405</v>
      </c>
      <c r="AP13" s="38">
        <f t="shared" si="7"/>
        <v>341</v>
      </c>
      <c r="AQ13" s="38">
        <f t="shared" si="7"/>
        <v>256.8798574</v>
      </c>
      <c r="AR13" s="38">
        <f t="shared" si="7"/>
        <v>185</v>
      </c>
      <c r="AS13" s="155">
        <f t="shared" si="7"/>
        <v>3449.8786796</v>
      </c>
      <c r="AT13" s="38">
        <f t="shared" si="7"/>
        <v>132</v>
      </c>
      <c r="AU13" s="38">
        <f t="shared" si="7"/>
        <v>99</v>
      </c>
      <c r="AV13" s="38">
        <f t="shared" si="7"/>
        <v>79</v>
      </c>
      <c r="AW13" s="38">
        <f t="shared" si="7"/>
        <v>59</v>
      </c>
      <c r="AX13" s="38">
        <f t="shared" si="7"/>
        <v>62</v>
      </c>
      <c r="AY13" s="155">
        <f t="shared" si="7"/>
        <v>431</v>
      </c>
      <c r="AZ13" s="38">
        <f t="shared" si="7"/>
        <v>0</v>
      </c>
      <c r="BA13" s="38">
        <f t="shared" si="7"/>
        <v>0</v>
      </c>
      <c r="BB13" s="38">
        <f t="shared" si="7"/>
        <v>0</v>
      </c>
    </row>
    <row r="14" spans="1:54" s="63" customFormat="1" ht="16.5" thickBot="1">
      <c r="A14" s="56" t="s">
        <v>98</v>
      </c>
      <c r="B14" s="119" t="s">
        <v>117</v>
      </c>
      <c r="C14" s="56"/>
      <c r="D14" s="57"/>
      <c r="E14" s="58" t="s">
        <v>116</v>
      </c>
      <c r="F14" s="59"/>
      <c r="G14" s="59"/>
      <c r="H14" s="60">
        <v>148</v>
      </c>
      <c r="I14" s="61"/>
      <c r="J14" s="158">
        <v>1983</v>
      </c>
      <c r="K14" s="62">
        <v>1976</v>
      </c>
      <c r="L14" s="62">
        <v>1974</v>
      </c>
      <c r="M14" s="62">
        <v>1986</v>
      </c>
      <c r="N14" s="62">
        <v>1997</v>
      </c>
      <c r="O14" s="158">
        <f>SUM(K14:N14)</f>
        <v>7933</v>
      </c>
      <c r="P14" s="62"/>
      <c r="Q14" s="62"/>
      <c r="R14" s="62"/>
      <c r="S14" s="62"/>
      <c r="T14" s="62"/>
      <c r="U14" s="62"/>
      <c r="V14" s="182">
        <f>SUM(Q14:U14)</f>
        <v>0</v>
      </c>
      <c r="W14" s="62"/>
      <c r="X14" s="62"/>
      <c r="Y14" s="62"/>
      <c r="Z14" s="62"/>
      <c r="AA14" s="62"/>
      <c r="AB14" s="158">
        <f>SUM(W14:AA14)</f>
        <v>0</v>
      </c>
      <c r="AC14" s="62"/>
      <c r="AD14" s="62"/>
      <c r="AE14" s="62"/>
      <c r="AF14" s="62"/>
      <c r="AG14" s="62"/>
      <c r="AH14" s="62"/>
      <c r="AI14" s="172">
        <f>SUM(AD14:AH14)</f>
        <v>0</v>
      </c>
      <c r="AJ14" s="62"/>
      <c r="AK14" s="62"/>
      <c r="AL14" s="62"/>
      <c r="AM14" s="62"/>
      <c r="AN14" s="62"/>
      <c r="AO14" s="62"/>
      <c r="AP14" s="62"/>
      <c r="AQ14" s="62"/>
      <c r="AR14" s="62"/>
      <c r="AS14" s="158"/>
      <c r="AT14" s="62"/>
      <c r="AU14" s="62"/>
      <c r="AV14" s="62"/>
      <c r="AW14" s="62"/>
      <c r="AX14" s="62"/>
      <c r="AY14" s="158"/>
      <c r="AZ14" s="62"/>
      <c r="BA14" s="62"/>
      <c r="BB14" s="62"/>
    </row>
    <row r="15" spans="1:54" ht="16.5" thickBot="1">
      <c r="A15" s="37" t="s">
        <v>31</v>
      </c>
      <c r="B15" s="64">
        <v>100186</v>
      </c>
      <c r="C15" s="64">
        <f>SUM(C16:C19)</f>
        <v>100</v>
      </c>
      <c r="D15" s="65">
        <f>SUM(D16:D19)</f>
        <v>100186</v>
      </c>
      <c r="E15" s="65">
        <f>SUM(E16:E19)</f>
        <v>31564</v>
      </c>
      <c r="F15" s="129">
        <f>SUM(F16:F19)</f>
        <v>9915.798823473197</v>
      </c>
      <c r="G15" s="65">
        <f aca="true" t="shared" si="8" ref="G15:O15">SUM(G16:G19)</f>
        <v>1983.0000001983</v>
      </c>
      <c r="H15" s="65">
        <f t="shared" si="8"/>
        <v>157</v>
      </c>
      <c r="I15" s="65">
        <f t="shared" si="8"/>
        <v>1825.3733131825372</v>
      </c>
      <c r="J15" s="159">
        <f t="shared" si="8"/>
        <v>1982.7988230748956</v>
      </c>
      <c r="K15" s="65">
        <f t="shared" si="8"/>
        <v>1976.0000000000002</v>
      </c>
      <c r="L15" s="65">
        <f t="shared" si="8"/>
        <v>1974</v>
      </c>
      <c r="M15" s="65">
        <f t="shared" si="8"/>
        <v>1986.0000001985998</v>
      </c>
      <c r="N15" s="65">
        <f t="shared" si="8"/>
        <v>1997.0000001997</v>
      </c>
      <c r="O15" s="159">
        <f t="shared" si="8"/>
        <v>7933.000000398299</v>
      </c>
      <c r="P15" s="66" t="s">
        <v>31</v>
      </c>
      <c r="Q15" s="65">
        <f aca="true" t="shared" si="9" ref="Q15:AB15">SUM(Q16:Q19)</f>
        <v>0</v>
      </c>
      <c r="R15" s="67">
        <f t="shared" si="9"/>
        <v>0</v>
      </c>
      <c r="S15" s="65">
        <f t="shared" si="9"/>
        <v>0</v>
      </c>
      <c r="T15" s="65">
        <f t="shared" si="9"/>
        <v>0</v>
      </c>
      <c r="U15" s="65">
        <f t="shared" si="9"/>
        <v>0</v>
      </c>
      <c r="V15" s="159">
        <f t="shared" si="9"/>
        <v>0</v>
      </c>
      <c r="W15" s="65">
        <f t="shared" si="9"/>
        <v>0</v>
      </c>
      <c r="X15" s="65">
        <f t="shared" si="9"/>
        <v>0</v>
      </c>
      <c r="Y15" s="65">
        <f t="shared" si="9"/>
        <v>0</v>
      </c>
      <c r="Z15" s="65">
        <f t="shared" si="9"/>
        <v>0</v>
      </c>
      <c r="AA15" s="68">
        <f t="shared" si="9"/>
        <v>0</v>
      </c>
      <c r="AB15" s="159">
        <f t="shared" si="9"/>
        <v>0</v>
      </c>
      <c r="AC15" s="66" t="s">
        <v>31</v>
      </c>
      <c r="AD15" s="65">
        <f aca="true" t="shared" si="10" ref="AD15:AI15">SUM(AD16:AD19)</f>
        <v>0</v>
      </c>
      <c r="AE15" s="65">
        <f t="shared" si="10"/>
        <v>0</v>
      </c>
      <c r="AF15" s="65">
        <f t="shared" si="10"/>
        <v>0</v>
      </c>
      <c r="AG15" s="65">
        <f t="shared" si="10"/>
        <v>0</v>
      </c>
      <c r="AH15" s="65">
        <f t="shared" si="10"/>
        <v>0</v>
      </c>
      <c r="AI15" s="173">
        <f t="shared" si="10"/>
        <v>0</v>
      </c>
      <c r="AJ15" s="66" t="s">
        <v>31</v>
      </c>
      <c r="AK15" s="65">
        <f aca="true" t="shared" si="11" ref="AK15:BB15">SUM(AK16:AK19)</f>
        <v>0</v>
      </c>
      <c r="AL15" s="65">
        <f t="shared" si="11"/>
        <v>0</v>
      </c>
      <c r="AM15" s="65">
        <f t="shared" si="11"/>
        <v>0</v>
      </c>
      <c r="AN15" s="65">
        <f t="shared" si="11"/>
        <v>0</v>
      </c>
      <c r="AO15" s="65">
        <f t="shared" si="11"/>
        <v>0</v>
      </c>
      <c r="AP15" s="65">
        <f t="shared" si="11"/>
        <v>0</v>
      </c>
      <c r="AQ15" s="65">
        <f t="shared" si="11"/>
        <v>0</v>
      </c>
      <c r="AR15" s="65">
        <f t="shared" si="11"/>
        <v>0</v>
      </c>
      <c r="AS15" s="159">
        <f t="shared" si="11"/>
        <v>0</v>
      </c>
      <c r="AT15" s="65">
        <f t="shared" si="11"/>
        <v>0</v>
      </c>
      <c r="AU15" s="65">
        <f t="shared" si="11"/>
        <v>0</v>
      </c>
      <c r="AV15" s="65">
        <f t="shared" si="11"/>
        <v>0</v>
      </c>
      <c r="AW15" s="65">
        <f t="shared" si="11"/>
        <v>0</v>
      </c>
      <c r="AX15" s="65">
        <f t="shared" si="11"/>
        <v>0</v>
      </c>
      <c r="AY15" s="159">
        <f t="shared" si="11"/>
        <v>0</v>
      </c>
      <c r="AZ15" s="65">
        <f t="shared" si="11"/>
        <v>0</v>
      </c>
      <c r="BA15" s="65">
        <f t="shared" si="11"/>
        <v>0</v>
      </c>
      <c r="BB15" s="65">
        <f t="shared" si="11"/>
        <v>0</v>
      </c>
    </row>
    <row r="16" spans="1:54" ht="15.75">
      <c r="A16" s="69" t="s">
        <v>82</v>
      </c>
      <c r="B16" s="70">
        <v>68.62018203</v>
      </c>
      <c r="C16" s="70">
        <v>53.9203</v>
      </c>
      <c r="D16" s="71">
        <f>$B$15*C16/100</f>
        <v>54020.591757999995</v>
      </c>
      <c r="E16" s="71"/>
      <c r="F16" s="132">
        <f>(J16+O16+V16+AB16+AI16+AS16+AY16)</f>
        <v>6223.9937002548995</v>
      </c>
      <c r="G16" s="72">
        <f>$J$14*B16/100</f>
        <v>1360.7382096549</v>
      </c>
      <c r="H16" s="73">
        <v>108</v>
      </c>
      <c r="I16" s="73">
        <f>G16*92.0511/100</f>
        <v>1252.5744901076416</v>
      </c>
      <c r="J16" s="160">
        <v>1361</v>
      </c>
      <c r="K16" s="71">
        <f>$K$14*C16/100</f>
        <v>1065.465128</v>
      </c>
      <c r="L16" s="71">
        <f>$L$14*C16/100</f>
        <v>1064.386722</v>
      </c>
      <c r="M16" s="71">
        <f>$M$14*B16/100</f>
        <v>1362.7968151157997</v>
      </c>
      <c r="N16" s="71">
        <f>$N$14*B16/100</f>
        <v>1370.3450351391</v>
      </c>
      <c r="O16" s="160">
        <f>SUM(K16:N16)</f>
        <v>4862.9937002548995</v>
      </c>
      <c r="P16" s="75" t="s">
        <v>82</v>
      </c>
      <c r="Q16" s="71">
        <f>$Q$14*B16/100</f>
        <v>0</v>
      </c>
      <c r="R16" s="76">
        <f>$R$14*B16/100</f>
        <v>0</v>
      </c>
      <c r="S16" s="71">
        <f>$S$14*B16/100</f>
        <v>0</v>
      </c>
      <c r="T16" s="1">
        <f>$T$14*B16/100</f>
        <v>0</v>
      </c>
      <c r="U16" s="71">
        <f>$U$14*B16/100</f>
        <v>0</v>
      </c>
      <c r="V16" s="160">
        <f>SUM(Q16:U16)</f>
        <v>0</v>
      </c>
      <c r="W16" s="71">
        <f>$W$14*B16/100</f>
        <v>0</v>
      </c>
      <c r="X16" s="71">
        <f>$X$14*B16/100</f>
        <v>0</v>
      </c>
      <c r="Y16" s="71">
        <f>$Y$14*B16/100</f>
        <v>0</v>
      </c>
      <c r="Z16" s="71">
        <f>$Z$14*B16/100</f>
        <v>0</v>
      </c>
      <c r="AA16" s="77">
        <f>$AA$14*B16/100</f>
        <v>0</v>
      </c>
      <c r="AB16" s="160">
        <f>SUM(W16:AA16)</f>
        <v>0</v>
      </c>
      <c r="AC16" s="75" t="s">
        <v>82</v>
      </c>
      <c r="AD16" s="71">
        <f>$AD$14*B16/100</f>
        <v>0</v>
      </c>
      <c r="AE16" s="71">
        <f>$AE$14*B16/100</f>
        <v>0</v>
      </c>
      <c r="AF16" s="71">
        <f>$AF$14*B16/100</f>
        <v>0</v>
      </c>
      <c r="AG16" s="71">
        <f>$AG$14*B16/100</f>
        <v>0</v>
      </c>
      <c r="AH16" s="71">
        <f>$AH$14*B16/100</f>
        <v>0</v>
      </c>
      <c r="AI16" s="160">
        <f>SUM(AD16:AH16)</f>
        <v>0</v>
      </c>
      <c r="AJ16" s="75" t="s">
        <v>82</v>
      </c>
      <c r="AK16" s="71">
        <f>$AK$14*B16/100</f>
        <v>0</v>
      </c>
      <c r="AL16" s="71">
        <v>0</v>
      </c>
      <c r="AM16" s="71">
        <f>$AM$14*B16/100</f>
        <v>0</v>
      </c>
      <c r="AN16" s="71">
        <f>$AN$14*B16/100</f>
        <v>0</v>
      </c>
      <c r="AO16" s="71">
        <f>$AO$14*B16/100</f>
        <v>0</v>
      </c>
      <c r="AP16" s="71">
        <f>$AP$14*B16/100</f>
        <v>0</v>
      </c>
      <c r="AQ16" s="71">
        <f>$AQ$14*B16/100</f>
        <v>0</v>
      </c>
      <c r="AR16" s="71">
        <f>$AR$14*B16/100</f>
        <v>0</v>
      </c>
      <c r="AS16" s="160">
        <f>SUM(AK16:AR16)</f>
        <v>0</v>
      </c>
      <c r="AT16" s="71">
        <f>$AT$14*B16/100</f>
        <v>0</v>
      </c>
      <c r="AU16" s="71">
        <f>$AU$14*C16/100</f>
        <v>0</v>
      </c>
      <c r="AV16" s="71">
        <f>AV14*C16/100</f>
        <v>0</v>
      </c>
      <c r="AW16" s="71">
        <f>$AW$14*C16/100</f>
        <v>0</v>
      </c>
      <c r="AX16" s="71">
        <f>$AX$14*C16/100</f>
        <v>0</v>
      </c>
      <c r="AY16" s="160">
        <f>SUM(AT16:AX16)</f>
        <v>0</v>
      </c>
      <c r="AZ16" s="71">
        <f>$AZ$14*C16/100</f>
        <v>0</v>
      </c>
      <c r="BA16" s="71">
        <f>$BA$14*C16/100</f>
        <v>0</v>
      </c>
      <c r="BB16" s="71">
        <f>$BB$14*C16/100</f>
        <v>0</v>
      </c>
    </row>
    <row r="17" spans="1:54" ht="15.75">
      <c r="A17" s="78" t="s">
        <v>32</v>
      </c>
      <c r="B17" s="70">
        <v>16.23094034</v>
      </c>
      <c r="C17" s="70">
        <v>19.3309</v>
      </c>
      <c r="D17" s="71">
        <f>$B$15*C17/100</f>
        <v>19366.855474</v>
      </c>
      <c r="E17" s="71">
        <v>16326</v>
      </c>
      <c r="F17" s="132">
        <f>(J17+O17+V17+AB17+AI17+AS17+AY17)</f>
        <v>1732.3241571575113</v>
      </c>
      <c r="G17" s="72">
        <f>$J$14*B17/100</f>
        <v>321.8595469422</v>
      </c>
      <c r="H17" s="73">
        <v>26</v>
      </c>
      <c r="I17" s="73">
        <f>G17*92.0511/100</f>
        <v>296.27525341531145</v>
      </c>
      <c r="J17" s="160">
        <f>+I17+H17</f>
        <v>322.27525341531145</v>
      </c>
      <c r="K17" s="71">
        <f>$K$14*C17/100</f>
        <v>381.97858399999996</v>
      </c>
      <c r="L17" s="71">
        <f>$L$14*C17/100</f>
        <v>381.591966</v>
      </c>
      <c r="M17" s="71">
        <f>$M$14*B17/100</f>
        <v>322.3464751524</v>
      </c>
      <c r="N17" s="71">
        <f>$N$14*B17/100</f>
        <v>324.1318785898</v>
      </c>
      <c r="O17" s="160">
        <f>SUM(K17:N17)</f>
        <v>1410.0489037421999</v>
      </c>
      <c r="P17" s="79" t="s">
        <v>32</v>
      </c>
      <c r="Q17" s="71">
        <f>$Q$14*B17/100</f>
        <v>0</v>
      </c>
      <c r="R17" s="76">
        <f>$R$14*B17/100</f>
        <v>0</v>
      </c>
      <c r="S17" s="71">
        <f>$S$14*B17/100</f>
        <v>0</v>
      </c>
      <c r="T17" s="71">
        <f>$T$14*B17/100</f>
        <v>0</v>
      </c>
      <c r="U17" s="71">
        <f>$U$14*B17/100</f>
        <v>0</v>
      </c>
      <c r="V17" s="160">
        <f>SUM(Q17:U17)</f>
        <v>0</v>
      </c>
      <c r="W17" s="71">
        <f>$W$14*B17/100</f>
        <v>0</v>
      </c>
      <c r="X17" s="71">
        <f>$X$14*B17/100</f>
        <v>0</v>
      </c>
      <c r="Y17" s="71">
        <f>$Y$14*B17/100</f>
        <v>0</v>
      </c>
      <c r="Z17" s="71">
        <f>$Z$14*B17/100</f>
        <v>0</v>
      </c>
      <c r="AA17" s="77">
        <f>$AA$14*B17/100</f>
        <v>0</v>
      </c>
      <c r="AB17" s="160">
        <f>SUM(W17:AA17)</f>
        <v>0</v>
      </c>
      <c r="AC17" s="79" t="s">
        <v>32</v>
      </c>
      <c r="AD17" s="71">
        <f>$AD$14*B17/100</f>
        <v>0</v>
      </c>
      <c r="AE17" s="71">
        <f>$AE$14*B17/100</f>
        <v>0</v>
      </c>
      <c r="AF17" s="71">
        <f>$AF$14*B17/100</f>
        <v>0</v>
      </c>
      <c r="AG17" s="71">
        <f>$AG$14*B17/100</f>
        <v>0</v>
      </c>
      <c r="AH17" s="71">
        <f>$AH$14*B17/100</f>
        <v>0</v>
      </c>
      <c r="AI17" s="160">
        <f>SUM(AD17:AH17)</f>
        <v>0</v>
      </c>
      <c r="AJ17" s="79" t="s">
        <v>32</v>
      </c>
      <c r="AK17" s="71">
        <f>$AK$14*B17/100</f>
        <v>0</v>
      </c>
      <c r="AL17" s="71">
        <f>$AL$14*B17/100</f>
        <v>0</v>
      </c>
      <c r="AM17" s="71">
        <f>$AM$14*B17/100</f>
        <v>0</v>
      </c>
      <c r="AN17" s="71">
        <f>$AN$14*B17/100</f>
        <v>0</v>
      </c>
      <c r="AO17" s="71">
        <f>$AO$14*B17/100</f>
        <v>0</v>
      </c>
      <c r="AP17" s="71">
        <f>$AP$14*B17/100</f>
        <v>0</v>
      </c>
      <c r="AQ17" s="71">
        <f>$AQ$14*B17/100</f>
        <v>0</v>
      </c>
      <c r="AR17" s="71">
        <f>$AR$14*B17/100</f>
        <v>0</v>
      </c>
      <c r="AS17" s="160">
        <f>SUM(AK17:AR17)</f>
        <v>0</v>
      </c>
      <c r="AT17" s="71">
        <f>$AT$14*B17/100</f>
        <v>0</v>
      </c>
      <c r="AU17" s="71">
        <f>$AU$14*C17/100</f>
        <v>0</v>
      </c>
      <c r="AV17" s="71">
        <f>$AV$14*C17/100</f>
        <v>0</v>
      </c>
      <c r="AW17" s="71">
        <f>$AW$14*C17/100</f>
        <v>0</v>
      </c>
      <c r="AX17" s="71">
        <f>$AX$14*C17/100</f>
        <v>0</v>
      </c>
      <c r="AY17" s="160">
        <f>SUM(AT17:AX17)</f>
        <v>0</v>
      </c>
      <c r="AZ17" s="71">
        <f>$AZ$14*C17/100</f>
        <v>0</v>
      </c>
      <c r="BA17" s="71">
        <f>$BA$14*C17/100</f>
        <v>0</v>
      </c>
      <c r="BB17" s="71">
        <f>$BB$14*C17/100</f>
        <v>0</v>
      </c>
    </row>
    <row r="18" spans="1:54" ht="15.75">
      <c r="A18" s="69" t="s">
        <v>132</v>
      </c>
      <c r="B18" s="70">
        <v>2.83034073</v>
      </c>
      <c r="C18" s="70">
        <v>4.8303</v>
      </c>
      <c r="D18" s="71">
        <f>$B$15*C18/100</f>
        <v>4839.284358000001</v>
      </c>
      <c r="E18" s="71">
        <v>2847</v>
      </c>
      <c r="F18" s="132">
        <f>(J18+O18+V18+AB18+AI18+AS18+AY18)</f>
        <v>359.19360562828933</v>
      </c>
      <c r="G18" s="72">
        <f>$J$14*B18/100</f>
        <v>56.1256566759</v>
      </c>
      <c r="H18" s="73">
        <v>4</v>
      </c>
      <c r="I18" s="73">
        <f>G18*92.0511/100</f>
        <v>51.66428435238939</v>
      </c>
      <c r="J18" s="160">
        <f>+I18+H18</f>
        <v>55.66428435238939</v>
      </c>
      <c r="K18" s="71">
        <f>$K$14*C18/100</f>
        <v>95.44672800000001</v>
      </c>
      <c r="L18" s="71">
        <f>$L$14*C18/100</f>
        <v>95.35012200000001</v>
      </c>
      <c r="M18" s="71">
        <f>$M$14*B18/100</f>
        <v>56.2105668978</v>
      </c>
      <c r="N18" s="71">
        <f>$N$14*B18/100</f>
        <v>56.5219043781</v>
      </c>
      <c r="O18" s="160">
        <f>SUM(K18:N18)</f>
        <v>303.5293212759</v>
      </c>
      <c r="P18" s="75" t="s">
        <v>33</v>
      </c>
      <c r="Q18" s="71">
        <f>$Q$14*B18/100</f>
        <v>0</v>
      </c>
      <c r="R18" s="76">
        <f>$R$14*B18/100</f>
        <v>0</v>
      </c>
      <c r="S18" s="71">
        <f>$S$14*B18/100</f>
        <v>0</v>
      </c>
      <c r="T18" s="71">
        <f>$T$14*B18/100</f>
        <v>0</v>
      </c>
      <c r="U18" s="71">
        <f>$U$14*B18/100</f>
        <v>0</v>
      </c>
      <c r="V18" s="160">
        <f>SUM(Q18:U18)</f>
        <v>0</v>
      </c>
      <c r="W18" s="71">
        <f>$W$14*B18/100</f>
        <v>0</v>
      </c>
      <c r="X18" s="71">
        <f>$X$14*B18/100</f>
        <v>0</v>
      </c>
      <c r="Y18" s="71">
        <f>$Y$14*B18/100</f>
        <v>0</v>
      </c>
      <c r="Z18" s="71">
        <f>$Z$14*B18/100</f>
        <v>0</v>
      </c>
      <c r="AA18" s="77">
        <f>$AA$14*B18/100</f>
        <v>0</v>
      </c>
      <c r="AB18" s="160">
        <f>SUM(W18:AA18)</f>
        <v>0</v>
      </c>
      <c r="AC18" s="75" t="s">
        <v>33</v>
      </c>
      <c r="AD18" s="71">
        <f>$AD$14*B18/100</f>
        <v>0</v>
      </c>
      <c r="AE18" s="71">
        <f>$AE$14*B18/100</f>
        <v>0</v>
      </c>
      <c r="AF18" s="71">
        <f>$AF$14*B18/100</f>
        <v>0</v>
      </c>
      <c r="AG18" s="71">
        <f>$AG$14*B18/100</f>
        <v>0</v>
      </c>
      <c r="AH18" s="71">
        <f>$AH$14*B18/100</f>
        <v>0</v>
      </c>
      <c r="AI18" s="160">
        <f>SUM(AD18:AH18)</f>
        <v>0</v>
      </c>
      <c r="AJ18" s="75" t="s">
        <v>33</v>
      </c>
      <c r="AK18" s="71">
        <f>$AK$14*B18/100</f>
        <v>0</v>
      </c>
      <c r="AL18" s="71">
        <f>$AL$14*B18/100</f>
        <v>0</v>
      </c>
      <c r="AM18" s="71">
        <f>$AM$14*B18/100</f>
        <v>0</v>
      </c>
      <c r="AN18" s="71">
        <f>$AN$14*B18/100</f>
        <v>0</v>
      </c>
      <c r="AO18" s="71">
        <f>$AO$14*B18/100</f>
        <v>0</v>
      </c>
      <c r="AP18" s="71">
        <f>$AP$14*B18/100</f>
        <v>0</v>
      </c>
      <c r="AQ18" s="71">
        <f>$AQ$14*B18/100</f>
        <v>0</v>
      </c>
      <c r="AR18" s="71">
        <f>$AR$14*B18/100</f>
        <v>0</v>
      </c>
      <c r="AS18" s="160">
        <f>SUM(AK18:AR18)</f>
        <v>0</v>
      </c>
      <c r="AT18" s="71">
        <f>$AT$14*B18/100</f>
        <v>0</v>
      </c>
      <c r="AU18" s="71">
        <f>$AU$14*C18/100</f>
        <v>0</v>
      </c>
      <c r="AV18" s="71">
        <f>$AV$14*C18/100</f>
        <v>0</v>
      </c>
      <c r="AW18" s="71">
        <f>$AW$14*C18/100</f>
        <v>0</v>
      </c>
      <c r="AX18" s="71">
        <f>$AX$14*C18/100</f>
        <v>0</v>
      </c>
      <c r="AY18" s="160">
        <f>SUM(AT18:AX18)</f>
        <v>0</v>
      </c>
      <c r="AZ18" s="71">
        <f>$AZ$14*C18/100</f>
        <v>0</v>
      </c>
      <c r="BA18" s="71">
        <f>$BA$14*C18/100</f>
        <v>0</v>
      </c>
      <c r="BB18" s="71">
        <f>$BB$14*C18/100</f>
        <v>0</v>
      </c>
    </row>
    <row r="19" spans="1:54" ht="15.75">
      <c r="A19" s="69" t="s">
        <v>34</v>
      </c>
      <c r="B19" s="70">
        <v>12.31853691</v>
      </c>
      <c r="C19" s="70">
        <v>21.9185</v>
      </c>
      <c r="D19" s="71">
        <f>$B$15*C19/100</f>
        <v>21959.26841</v>
      </c>
      <c r="E19" s="80">
        <v>12391</v>
      </c>
      <c r="F19" s="132">
        <f>(J19+O19+V19+AB19+AI19+AS19+AY19)</f>
        <v>1600.287360432495</v>
      </c>
      <c r="G19" s="72">
        <f>$J$14*B19/100</f>
        <v>244.2765869253</v>
      </c>
      <c r="H19" s="73">
        <v>19</v>
      </c>
      <c r="I19" s="73">
        <f>G19*92.0511/100</f>
        <v>224.85928530719485</v>
      </c>
      <c r="J19" s="160">
        <f>+I19+H19</f>
        <v>243.85928530719485</v>
      </c>
      <c r="K19" s="71">
        <f>$K$14*C19/100</f>
        <v>433.10956000000004</v>
      </c>
      <c r="L19" s="71">
        <f>$L$14*C19/100</f>
        <v>432.6711900000001</v>
      </c>
      <c r="M19" s="71">
        <f>$M$14*B19/100</f>
        <v>244.6461430326</v>
      </c>
      <c r="N19" s="71">
        <f>$N$14*B19/100</f>
        <v>246.0011820927</v>
      </c>
      <c r="O19" s="160">
        <f>SUM(K19:N19)</f>
        <v>1356.4280751253002</v>
      </c>
      <c r="P19" s="75" t="s">
        <v>34</v>
      </c>
      <c r="Q19" s="71">
        <f>$Q$14*B19/100</f>
        <v>0</v>
      </c>
      <c r="R19" s="76">
        <f>$R$14*B19/100</f>
        <v>0</v>
      </c>
      <c r="S19" s="71">
        <f>$S$14*B19/100</f>
        <v>0</v>
      </c>
      <c r="T19" s="71">
        <f>$T$14*B19/100</f>
        <v>0</v>
      </c>
      <c r="U19" s="71">
        <f>$U$14*B19/100</f>
        <v>0</v>
      </c>
      <c r="V19" s="160">
        <f>SUM(Q19:U19)</f>
        <v>0</v>
      </c>
      <c r="W19" s="71">
        <f>$W$14*B19/100</f>
        <v>0</v>
      </c>
      <c r="X19" s="71">
        <f>$X$14*B19/100</f>
        <v>0</v>
      </c>
      <c r="Y19" s="71">
        <f>$Y$14*B19/100</f>
        <v>0</v>
      </c>
      <c r="Z19" s="71">
        <f>$Z$14*B19/100</f>
        <v>0</v>
      </c>
      <c r="AA19" s="77">
        <f>$AA$14*B19/100</f>
        <v>0</v>
      </c>
      <c r="AB19" s="160">
        <f>SUM(W19:AA19)</f>
        <v>0</v>
      </c>
      <c r="AC19" s="75" t="s">
        <v>34</v>
      </c>
      <c r="AD19" s="71">
        <f>$AD$14*B19/100</f>
        <v>0</v>
      </c>
      <c r="AE19" s="71">
        <f>$AE$14*B19/100</f>
        <v>0</v>
      </c>
      <c r="AF19" s="71">
        <f>$AF$14*B19/100</f>
        <v>0</v>
      </c>
      <c r="AG19" s="71">
        <f>$AG$14*B19/100</f>
        <v>0</v>
      </c>
      <c r="AH19" s="71">
        <f>$AH$14*B19/100</f>
        <v>0</v>
      </c>
      <c r="AI19" s="160">
        <f>SUM(AD19:AH19)</f>
        <v>0</v>
      </c>
      <c r="AJ19" s="75" t="s">
        <v>34</v>
      </c>
      <c r="AK19" s="71">
        <f>$AK$14*B19/100</f>
        <v>0</v>
      </c>
      <c r="AL19" s="71">
        <f>$AL$14*B19/100</f>
        <v>0</v>
      </c>
      <c r="AM19" s="71">
        <f>$AM$14*B19/100</f>
        <v>0</v>
      </c>
      <c r="AN19" s="71">
        <f>$AN$14*B19/100</f>
        <v>0</v>
      </c>
      <c r="AO19" s="71">
        <f>$AO$14*B19/100</f>
        <v>0</v>
      </c>
      <c r="AP19" s="71">
        <f>$AP$14*B19/100</f>
        <v>0</v>
      </c>
      <c r="AQ19" s="71">
        <f>$AQ$14*B19/100</f>
        <v>0</v>
      </c>
      <c r="AR19" s="71">
        <f>$AR$14*B19/100</f>
        <v>0</v>
      </c>
      <c r="AS19" s="160">
        <f>SUM(AK19:AR19)</f>
        <v>0</v>
      </c>
      <c r="AT19" s="71">
        <f>$AT$14*B19/100</f>
        <v>0</v>
      </c>
      <c r="AU19" s="71">
        <f>$AU$14*C19/100</f>
        <v>0</v>
      </c>
      <c r="AV19" s="71">
        <f>$AV$14*C19/100</f>
        <v>0</v>
      </c>
      <c r="AW19" s="71">
        <f>$AW$14*C19/100</f>
        <v>0</v>
      </c>
      <c r="AX19" s="71">
        <f>$AX$14*C19/100</f>
        <v>0</v>
      </c>
      <c r="AY19" s="160">
        <f>SUM(AT19:AX19)</f>
        <v>0</v>
      </c>
      <c r="AZ19" s="71">
        <f>$AZ$14*C19/100</f>
        <v>0</v>
      </c>
      <c r="BA19" s="71">
        <f>$BA$14*C19/100</f>
        <v>0</v>
      </c>
      <c r="BB19" s="71">
        <f>$BB$14*C19/100</f>
        <v>0</v>
      </c>
    </row>
    <row r="20" spans="1:54" s="85" customFormat="1" ht="16.5" thickBot="1">
      <c r="A20" s="203" t="s">
        <v>97</v>
      </c>
      <c r="B20" s="81"/>
      <c r="C20" s="153">
        <f>SUM(C16:C19)</f>
        <v>100</v>
      </c>
      <c r="D20" s="82"/>
      <c r="E20" s="82"/>
      <c r="F20" s="133"/>
      <c r="G20" s="82"/>
      <c r="H20" s="82"/>
      <c r="I20" s="82"/>
      <c r="J20" s="161">
        <v>2.0745</v>
      </c>
      <c r="K20" s="82">
        <v>2.070140193</v>
      </c>
      <c r="L20" s="82">
        <v>2.052670655</v>
      </c>
      <c r="M20" s="82">
        <v>2.043935885</v>
      </c>
      <c r="N20" s="82">
        <v>2.039568502</v>
      </c>
      <c r="O20" s="161">
        <v>8.206315237</v>
      </c>
      <c r="P20" s="81"/>
      <c r="Q20" s="82">
        <v>2.023173</v>
      </c>
      <c r="R20" s="83">
        <v>2.0148</v>
      </c>
      <c r="S20" s="82">
        <v>2.01261</v>
      </c>
      <c r="T20" s="82">
        <v>2.023173</v>
      </c>
      <c r="U20" s="82">
        <v>2.01773158</v>
      </c>
      <c r="V20" s="183">
        <v>10.09302</v>
      </c>
      <c r="W20" s="82">
        <v>1.965322968</v>
      </c>
      <c r="X20" s="82">
        <v>1.969690352</v>
      </c>
      <c r="Y20" s="82">
        <v>1.974057736</v>
      </c>
      <c r="Z20" s="82">
        <v>1.991527274</v>
      </c>
      <c r="AA20" s="84">
        <v>2.008996811</v>
      </c>
      <c r="AB20" s="161">
        <v>9.909595143</v>
      </c>
      <c r="AC20" s="81"/>
      <c r="AD20" s="82">
        <v>2.052670655</v>
      </c>
      <c r="AE20" s="82">
        <v>2.078874961</v>
      </c>
      <c r="AF20" s="82">
        <v>2.096344499</v>
      </c>
      <c r="AG20" s="82">
        <v>2.118181421</v>
      </c>
      <c r="AH20" s="82">
        <v>2.144385727</v>
      </c>
      <c r="AI20" s="161">
        <v>10.49045726</v>
      </c>
      <c r="AJ20" s="81"/>
      <c r="AK20" s="82">
        <v>11.21107568</v>
      </c>
      <c r="AL20" s="82">
        <v>10.54286587</v>
      </c>
      <c r="AM20" s="82">
        <v>8.830851203</v>
      </c>
      <c r="AN20" s="82">
        <v>7.127571297</v>
      </c>
      <c r="AO20" s="82">
        <v>5.856662444</v>
      </c>
      <c r="AP20" s="82">
        <v>4.677468664</v>
      </c>
      <c r="AQ20" s="82">
        <v>3.441498886</v>
      </c>
      <c r="AR20" s="82">
        <v>2.340918024</v>
      </c>
      <c r="AS20" s="161"/>
      <c r="AT20" s="82">
        <v>1.803729745</v>
      </c>
      <c r="AU20" s="82">
        <v>3.393457658</v>
      </c>
      <c r="AV20" s="82"/>
      <c r="AW20" s="82"/>
      <c r="AX20" s="82"/>
      <c r="AY20" s="161"/>
      <c r="AZ20" s="82">
        <v>25.186705568</v>
      </c>
      <c r="BA20" s="82">
        <v>3.16635367</v>
      </c>
      <c r="BB20" s="82">
        <v>2.131283574</v>
      </c>
    </row>
    <row r="21" spans="1:54" ht="16.5" thickBot="1">
      <c r="A21" s="37" t="s">
        <v>35</v>
      </c>
      <c r="B21" s="37">
        <v>21826</v>
      </c>
      <c r="C21" s="64">
        <f>SUM(C22:C25)</f>
        <v>100.001</v>
      </c>
      <c r="D21" s="65">
        <f>SUM(D22:D25)</f>
        <v>21826.21826</v>
      </c>
      <c r="E21" s="38">
        <f>SUM(E23:E25)</f>
        <v>22897</v>
      </c>
      <c r="F21" s="129">
        <f>SUM(F23:F25)</f>
        <v>431.99995680000006</v>
      </c>
      <c r="G21" s="38">
        <f aca="true" t="shared" si="12" ref="G21:O21">SUM(G23:G25)</f>
        <v>432</v>
      </c>
      <c r="H21" s="38">
        <f t="shared" si="12"/>
        <v>34.3392048</v>
      </c>
      <c r="I21" s="38">
        <f t="shared" si="12"/>
        <v>397.660752</v>
      </c>
      <c r="J21" s="155">
        <f t="shared" si="12"/>
        <v>431.99995680000006</v>
      </c>
      <c r="K21" s="38">
        <f t="shared" si="12"/>
        <v>0</v>
      </c>
      <c r="L21" s="38">
        <f t="shared" si="12"/>
        <v>0</v>
      </c>
      <c r="M21" s="38">
        <f t="shared" si="12"/>
        <v>0</v>
      </c>
      <c r="N21" s="38">
        <f t="shared" si="12"/>
        <v>0</v>
      </c>
      <c r="O21" s="155">
        <f t="shared" si="12"/>
        <v>0</v>
      </c>
      <c r="P21" s="23" t="s">
        <v>35</v>
      </c>
      <c r="Q21" s="38">
        <f aca="true" t="shared" si="13" ref="Q21:AB21">SUM(Q23:Q25)</f>
        <v>0</v>
      </c>
      <c r="R21" s="39">
        <f t="shared" si="13"/>
        <v>0</v>
      </c>
      <c r="S21" s="38">
        <f t="shared" si="13"/>
        <v>0</v>
      </c>
      <c r="T21" s="38">
        <f t="shared" si="13"/>
        <v>0</v>
      </c>
      <c r="U21" s="38">
        <f t="shared" si="13"/>
        <v>0</v>
      </c>
      <c r="V21" s="155">
        <f t="shared" si="13"/>
        <v>0</v>
      </c>
      <c r="W21" s="38">
        <f t="shared" si="13"/>
        <v>0</v>
      </c>
      <c r="X21" s="38">
        <f t="shared" si="13"/>
        <v>0</v>
      </c>
      <c r="Y21" s="38">
        <f t="shared" si="13"/>
        <v>0</v>
      </c>
      <c r="Z21" s="38">
        <f t="shared" si="13"/>
        <v>0</v>
      </c>
      <c r="AA21" s="40">
        <f t="shared" si="13"/>
        <v>0</v>
      </c>
      <c r="AB21" s="155">
        <f t="shared" si="13"/>
        <v>0</v>
      </c>
      <c r="AC21" s="23" t="s">
        <v>35</v>
      </c>
      <c r="AD21" s="38">
        <f aca="true" t="shared" si="14" ref="AD21:AI21">SUM(AD23:AD25)</f>
        <v>0</v>
      </c>
      <c r="AE21" s="38">
        <f t="shared" si="14"/>
        <v>0</v>
      </c>
      <c r="AF21" s="38">
        <f t="shared" si="14"/>
        <v>0</v>
      </c>
      <c r="AG21" s="38">
        <f t="shared" si="14"/>
        <v>0</v>
      </c>
      <c r="AH21" s="38">
        <f t="shared" si="14"/>
        <v>0</v>
      </c>
      <c r="AI21" s="155">
        <f t="shared" si="14"/>
        <v>0</v>
      </c>
      <c r="AJ21" s="23" t="s">
        <v>35</v>
      </c>
      <c r="AK21" s="38">
        <f aca="true" t="shared" si="15" ref="AK21:BB21">SUM(AK23:AK25)</f>
        <v>0</v>
      </c>
      <c r="AL21" s="38">
        <f t="shared" si="15"/>
        <v>0</v>
      </c>
      <c r="AM21" s="38">
        <f t="shared" si="15"/>
        <v>0</v>
      </c>
      <c r="AN21" s="38">
        <f t="shared" si="15"/>
        <v>0</v>
      </c>
      <c r="AO21" s="38">
        <f t="shared" si="15"/>
        <v>0</v>
      </c>
      <c r="AP21" s="38">
        <f t="shared" si="15"/>
        <v>0</v>
      </c>
      <c r="AQ21" s="38">
        <f t="shared" si="15"/>
        <v>0</v>
      </c>
      <c r="AR21" s="38">
        <f t="shared" si="15"/>
        <v>0</v>
      </c>
      <c r="AS21" s="155">
        <f t="shared" si="15"/>
        <v>0</v>
      </c>
      <c r="AT21" s="38">
        <f t="shared" si="15"/>
        <v>0</v>
      </c>
      <c r="AU21" s="38">
        <f t="shared" si="15"/>
        <v>0</v>
      </c>
      <c r="AV21" s="38">
        <f t="shared" si="15"/>
        <v>0</v>
      </c>
      <c r="AW21" s="38">
        <f t="shared" si="15"/>
        <v>0</v>
      </c>
      <c r="AX21" s="38">
        <f t="shared" si="15"/>
        <v>0</v>
      </c>
      <c r="AY21" s="155">
        <f t="shared" si="15"/>
        <v>0</v>
      </c>
      <c r="AZ21" s="38">
        <f t="shared" si="15"/>
        <v>0</v>
      </c>
      <c r="BA21" s="38">
        <f t="shared" si="15"/>
        <v>0</v>
      </c>
      <c r="BB21" s="38">
        <f t="shared" si="15"/>
        <v>0</v>
      </c>
    </row>
    <row r="22" spans="1:54" s="143" customFormat="1" ht="16.5" thickBot="1">
      <c r="A22" s="141" t="s">
        <v>98</v>
      </c>
      <c r="B22" s="142"/>
      <c r="C22" s="142"/>
      <c r="D22" s="86"/>
      <c r="E22" s="86"/>
      <c r="F22" s="132"/>
      <c r="G22" s="72"/>
      <c r="H22" s="86"/>
      <c r="I22" s="86"/>
      <c r="J22" s="162">
        <v>432</v>
      </c>
      <c r="K22" s="86"/>
      <c r="L22" s="86"/>
      <c r="M22" s="86"/>
      <c r="N22" s="86"/>
      <c r="O22" s="158">
        <f>SUM(K22:N22)</f>
        <v>0</v>
      </c>
      <c r="P22" s="86"/>
      <c r="Q22" s="86"/>
      <c r="R22" s="86"/>
      <c r="S22" s="86"/>
      <c r="T22" s="86"/>
      <c r="U22" s="86"/>
      <c r="V22" s="182">
        <f>SUM(Q22:U22)</f>
        <v>0</v>
      </c>
      <c r="W22" s="86"/>
      <c r="X22" s="86"/>
      <c r="Y22" s="86"/>
      <c r="Z22" s="86"/>
      <c r="AA22" s="86"/>
      <c r="AB22" s="174">
        <f>SUM(W22:AA22)</f>
        <v>0</v>
      </c>
      <c r="AC22" s="86"/>
      <c r="AD22" s="86"/>
      <c r="AE22" s="86"/>
      <c r="AF22" s="86"/>
      <c r="AG22" s="86"/>
      <c r="AH22" s="86"/>
      <c r="AI22" s="174">
        <f>SUM(AD22:AH22)</f>
        <v>0</v>
      </c>
      <c r="AJ22" s="86"/>
      <c r="AK22" s="86"/>
      <c r="AL22" s="86"/>
      <c r="AM22" s="86"/>
      <c r="AN22" s="86"/>
      <c r="AO22" s="86"/>
      <c r="AP22" s="86"/>
      <c r="AQ22" s="86"/>
      <c r="AR22" s="86"/>
      <c r="AS22" s="162"/>
      <c r="AT22" s="86"/>
      <c r="AU22" s="86"/>
      <c r="AV22" s="86"/>
      <c r="AW22" s="86"/>
      <c r="AX22" s="86"/>
      <c r="AY22" s="162"/>
      <c r="AZ22" s="86"/>
      <c r="BA22" s="86"/>
      <c r="BB22" s="86"/>
    </row>
    <row r="23" spans="1:54" ht="15.75">
      <c r="A23" s="69" t="s">
        <v>36</v>
      </c>
      <c r="B23" s="69">
        <v>74.52442766</v>
      </c>
      <c r="C23" s="69">
        <v>66.5244</v>
      </c>
      <c r="D23" s="71">
        <f>$B$21*C23/100</f>
        <v>14519.615544</v>
      </c>
      <c r="E23" s="80">
        <v>17064</v>
      </c>
      <c r="F23" s="132">
        <f>(J23+O23+V23+AB23+AI23+AS23+AY23)</f>
        <v>321.94549529664727</v>
      </c>
      <c r="G23" s="72">
        <f>$J$22*B23/100</f>
        <v>321.9455274912</v>
      </c>
      <c r="H23" s="73">
        <f>G23*7.94889/100</f>
        <v>25.591095840195244</v>
      </c>
      <c r="I23" s="73">
        <f>G23*92.0511/100</f>
        <v>296.35439945645203</v>
      </c>
      <c r="J23" s="160">
        <f>SUM(H23:I23)</f>
        <v>321.94549529664727</v>
      </c>
      <c r="K23" s="71">
        <f>$K$22*B23/100</f>
        <v>0</v>
      </c>
      <c r="L23" s="71">
        <f>$L$22*B23/100</f>
        <v>0</v>
      </c>
      <c r="M23" s="71">
        <f>$M$22*B23/100</f>
        <v>0</v>
      </c>
      <c r="N23" s="71">
        <f>$N$22*B23/100</f>
        <v>0</v>
      </c>
      <c r="O23" s="160">
        <f>SUM(K23:N23)</f>
        <v>0</v>
      </c>
      <c r="P23" s="75" t="s">
        <v>36</v>
      </c>
      <c r="Q23" s="71">
        <f>$Q$22*B23/100</f>
        <v>0</v>
      </c>
      <c r="R23" s="76">
        <f>$R$22*B23/100</f>
        <v>0</v>
      </c>
      <c r="S23" s="71">
        <f>$S$22*B23/100</f>
        <v>0</v>
      </c>
      <c r="T23" s="71">
        <f>$T$22*B23/100</f>
        <v>0</v>
      </c>
      <c r="U23" s="71">
        <f>$U$22*B23/100</f>
        <v>0</v>
      </c>
      <c r="V23" s="160">
        <f>SUM(Q23:U23)</f>
        <v>0</v>
      </c>
      <c r="W23" s="71">
        <f>$W$22*B23/100</f>
        <v>0</v>
      </c>
      <c r="X23" s="87">
        <f>$X$22*B23/100</f>
        <v>0</v>
      </c>
      <c r="Y23" s="71">
        <f>$Y$22*B23/100</f>
        <v>0</v>
      </c>
      <c r="Z23" s="71">
        <f>$Z$22*B23/100</f>
        <v>0</v>
      </c>
      <c r="AA23" s="77">
        <f>$AA$22*B23/100</f>
        <v>0</v>
      </c>
      <c r="AB23" s="160">
        <f>SUM(W23:AA23)</f>
        <v>0</v>
      </c>
      <c r="AC23" s="75" t="s">
        <v>36</v>
      </c>
      <c r="AD23" s="71">
        <f>$AD$22*B23/100</f>
        <v>0</v>
      </c>
      <c r="AE23" s="71">
        <f>$AE$22*B23/100</f>
        <v>0</v>
      </c>
      <c r="AF23" s="71">
        <f>$AF$22*B23/100</f>
        <v>0</v>
      </c>
      <c r="AG23" s="71">
        <f>$AG$22*B23/100</f>
        <v>0</v>
      </c>
      <c r="AH23" s="71">
        <f>$AH$22*B23/100</f>
        <v>0</v>
      </c>
      <c r="AI23" s="160">
        <f>SUM(AD23:AH23)</f>
        <v>0</v>
      </c>
      <c r="AJ23" s="75" t="s">
        <v>36</v>
      </c>
      <c r="AK23" s="71">
        <f>$AK$22*B23/100</f>
        <v>0</v>
      </c>
      <c r="AL23" s="87">
        <f>$AL$22*B23/100</f>
        <v>0</v>
      </c>
      <c r="AM23" s="87">
        <f>$AM$22*B23/100</f>
        <v>0</v>
      </c>
      <c r="AN23" s="87">
        <f>$AN$22*B23/100</f>
        <v>0</v>
      </c>
      <c r="AO23" s="71">
        <f>$AO$22*B23/100</f>
        <v>0</v>
      </c>
      <c r="AP23" s="71">
        <f>$AP$22*B23/100</f>
        <v>0</v>
      </c>
      <c r="AQ23" s="71">
        <f>$AQ$22*B23/100</f>
        <v>0</v>
      </c>
      <c r="AR23" s="71">
        <f>$AR$22*B23/100</f>
        <v>0</v>
      </c>
      <c r="AS23" s="160">
        <f>SUM(AK23:AR23)</f>
        <v>0</v>
      </c>
      <c r="AT23" s="71">
        <f>$AT$22*B23/100</f>
        <v>0</v>
      </c>
      <c r="AU23" s="71">
        <f>$AU$22*B23/100</f>
        <v>0</v>
      </c>
      <c r="AV23" s="71">
        <f>$AV$22*C23/100</f>
        <v>0</v>
      </c>
      <c r="AW23" s="71">
        <f>$AW$22*C23/100</f>
        <v>0</v>
      </c>
      <c r="AX23" s="71">
        <f>$AX$22*C23/100</f>
        <v>0</v>
      </c>
      <c r="AY23" s="160">
        <f>SUM(AT23:AX23)</f>
        <v>0</v>
      </c>
      <c r="AZ23" s="71">
        <f>$AZ$22*C23/100</f>
        <v>0</v>
      </c>
      <c r="BA23" s="71">
        <f>$BA$22*C23/100</f>
        <v>0</v>
      </c>
      <c r="BB23" s="71">
        <f>$BB$22*C23/100</f>
        <v>0</v>
      </c>
    </row>
    <row r="24" spans="1:54" ht="15.75">
      <c r="A24" s="69" t="s">
        <v>37</v>
      </c>
      <c r="B24" s="69">
        <v>13.10361105</v>
      </c>
      <c r="C24" s="69">
        <v>17.1037</v>
      </c>
      <c r="D24" s="71">
        <f>$B$21*C24/100</f>
        <v>3733.0535619999996</v>
      </c>
      <c r="E24" s="71">
        <v>3000</v>
      </c>
      <c r="F24" s="132">
        <f>(J24+O24+V24+AB24+AI24+AS24+AY24)</f>
        <v>56.60759407524004</v>
      </c>
      <c r="G24" s="72">
        <f>$J$22*B24/100</f>
        <v>56.607599736000004</v>
      </c>
      <c r="H24" s="73">
        <f>G24*7.94889/100</f>
        <v>4.499675834654931</v>
      </c>
      <c r="I24" s="73">
        <f>G24*92.0511/100</f>
        <v>52.10791824058511</v>
      </c>
      <c r="J24" s="160">
        <f>SUM(H24:I24)</f>
        <v>56.60759407524004</v>
      </c>
      <c r="K24" s="71">
        <f>$K$22*B24/100</f>
        <v>0</v>
      </c>
      <c r="L24" s="71">
        <f>$L$22*B24/100</f>
        <v>0</v>
      </c>
      <c r="M24" s="71">
        <f>$M$22*B24/100</f>
        <v>0</v>
      </c>
      <c r="N24" s="71">
        <f>$N$22*B24/100</f>
        <v>0</v>
      </c>
      <c r="O24" s="160">
        <f>SUM(K24:N24)</f>
        <v>0</v>
      </c>
      <c r="P24" s="75" t="s">
        <v>37</v>
      </c>
      <c r="Q24" s="71">
        <f>$Q$22*B24/100</f>
        <v>0</v>
      </c>
      <c r="R24" s="76">
        <f>$R$22*B24/100</f>
        <v>0</v>
      </c>
      <c r="S24" s="71">
        <f>$S$22*B24/100</f>
        <v>0</v>
      </c>
      <c r="T24" s="71">
        <f>$T$22*B24/100</f>
        <v>0</v>
      </c>
      <c r="U24" s="71">
        <f>$U$22*B24/100</f>
        <v>0</v>
      </c>
      <c r="V24" s="160">
        <f>SUM(Q24:U24)</f>
        <v>0</v>
      </c>
      <c r="W24" s="71">
        <f>$W$22*B24/100</f>
        <v>0</v>
      </c>
      <c r="X24" s="87">
        <f>$X$22*B24/100</f>
        <v>0</v>
      </c>
      <c r="Y24" s="71">
        <f>$Y$22*B24/100</f>
        <v>0</v>
      </c>
      <c r="Z24" s="71">
        <f>$Z$22*B24/100</f>
        <v>0</v>
      </c>
      <c r="AA24" s="77">
        <f>$AA$22*B24/100</f>
        <v>0</v>
      </c>
      <c r="AB24" s="160">
        <f>SUM(W24:AA24)</f>
        <v>0</v>
      </c>
      <c r="AC24" s="75" t="s">
        <v>37</v>
      </c>
      <c r="AD24" s="71">
        <f>$AD$22*B24/100</f>
        <v>0</v>
      </c>
      <c r="AE24" s="71">
        <f>$AE$22*B24/100</f>
        <v>0</v>
      </c>
      <c r="AF24" s="71">
        <f>$AF$22*B24/100</f>
        <v>0</v>
      </c>
      <c r="AG24" s="71">
        <f>$AG$22*B24/100</f>
        <v>0</v>
      </c>
      <c r="AH24" s="71">
        <f>$AH$22*B24/100</f>
        <v>0</v>
      </c>
      <c r="AI24" s="160">
        <f>SUM(AD24:AH24)</f>
        <v>0</v>
      </c>
      <c r="AJ24" s="75" t="s">
        <v>37</v>
      </c>
      <c r="AK24" s="71">
        <f>$AK$22*B24/100</f>
        <v>0</v>
      </c>
      <c r="AL24" s="87">
        <f>$AL$22*B24/100</f>
        <v>0</v>
      </c>
      <c r="AM24" s="87">
        <f>$AM$22*B24/100</f>
        <v>0</v>
      </c>
      <c r="AN24" s="87">
        <f>$AN$22*B24/100</f>
        <v>0</v>
      </c>
      <c r="AO24" s="71">
        <f>$AO$22*B24/100</f>
        <v>0</v>
      </c>
      <c r="AP24" s="71">
        <f>$AP$22*B24/100</f>
        <v>0</v>
      </c>
      <c r="AQ24" s="71">
        <f>$AQ$22*B24/100</f>
        <v>0</v>
      </c>
      <c r="AR24" s="71">
        <f>$AR$22*B24/100</f>
        <v>0</v>
      </c>
      <c r="AS24" s="160">
        <f>SUM(AK24:AR24)</f>
        <v>0</v>
      </c>
      <c r="AT24" s="71">
        <f>$AT$22*B24/100</f>
        <v>0</v>
      </c>
      <c r="AU24" s="71">
        <f>$AU$22*B24/100</f>
        <v>0</v>
      </c>
      <c r="AV24" s="71">
        <f>$AV$22*C24/100</f>
        <v>0</v>
      </c>
      <c r="AW24" s="71">
        <f>$AW$22*C24/100</f>
        <v>0</v>
      </c>
      <c r="AX24" s="71">
        <f>$AX$22*C24/100</f>
        <v>0</v>
      </c>
      <c r="AY24" s="160">
        <f>SUM(AT24:AX24)</f>
        <v>0</v>
      </c>
      <c r="AZ24" s="71">
        <f>$AZ$22*C24/100</f>
        <v>0</v>
      </c>
      <c r="BA24" s="71">
        <f>$BA$22*C24/100</f>
        <v>0</v>
      </c>
      <c r="BB24" s="71">
        <f>$BB$22*C24/100</f>
        <v>0</v>
      </c>
    </row>
    <row r="25" spans="1:54" ht="15.75">
      <c r="A25" s="69" t="s">
        <v>38</v>
      </c>
      <c r="B25" s="69">
        <v>12.37196129</v>
      </c>
      <c r="C25" s="69">
        <v>16.3729</v>
      </c>
      <c r="D25" s="71">
        <f>$B$21*C25/100</f>
        <v>3573.5491540000007</v>
      </c>
      <c r="E25" s="71">
        <v>2833</v>
      </c>
      <c r="F25" s="132">
        <f>(J25+O25+V25+AB25+AI25+AS25+AY25)</f>
        <v>53.44686742811273</v>
      </c>
      <c r="G25" s="72">
        <f>$J$22*B25/100</f>
        <v>53.4468727728</v>
      </c>
      <c r="H25" s="73">
        <f>G25*7.94889/100</f>
        <v>4.2484331251498215</v>
      </c>
      <c r="I25" s="73">
        <f>G25*92.0511/100</f>
        <v>49.19843430296291</v>
      </c>
      <c r="J25" s="160">
        <f>SUM(H25:I25)</f>
        <v>53.44686742811273</v>
      </c>
      <c r="K25" s="71">
        <f>$K$22*B25/100</f>
        <v>0</v>
      </c>
      <c r="L25" s="71">
        <f>$L$22*B25/100</f>
        <v>0</v>
      </c>
      <c r="M25" s="71">
        <f>$M$22*B25/100</f>
        <v>0</v>
      </c>
      <c r="N25" s="71">
        <f>$N$22*B25/100</f>
        <v>0</v>
      </c>
      <c r="O25" s="160">
        <f>SUM(K25:N25)</f>
        <v>0</v>
      </c>
      <c r="P25" s="75" t="s">
        <v>38</v>
      </c>
      <c r="Q25" s="71">
        <f>$Q$22*B25/100</f>
        <v>0</v>
      </c>
      <c r="R25" s="76">
        <f>$R$22*B25/100</f>
        <v>0</v>
      </c>
      <c r="S25" s="71">
        <f>$S$22*B25/100</f>
        <v>0</v>
      </c>
      <c r="T25" s="71">
        <f>$T$22*B25/100</f>
        <v>0</v>
      </c>
      <c r="U25" s="71">
        <f>$U$22*B25/100</f>
        <v>0</v>
      </c>
      <c r="V25" s="160">
        <f>SUM(Q25:U25)</f>
        <v>0</v>
      </c>
      <c r="W25" s="71">
        <f>$W$22*B25/100</f>
        <v>0</v>
      </c>
      <c r="X25" s="87">
        <f>$X$22*B25/100</f>
        <v>0</v>
      </c>
      <c r="Y25" s="71">
        <f>$Y$22*B25/100</f>
        <v>0</v>
      </c>
      <c r="Z25" s="71">
        <f>$Z$22*B25/100</f>
        <v>0</v>
      </c>
      <c r="AA25" s="77">
        <f>$AA$22*B25/100</f>
        <v>0</v>
      </c>
      <c r="AB25" s="160">
        <f>SUM(W25:AA25)</f>
        <v>0</v>
      </c>
      <c r="AC25" s="75" t="s">
        <v>38</v>
      </c>
      <c r="AD25" s="71">
        <f>$AD$22*B25/100</f>
        <v>0</v>
      </c>
      <c r="AE25" s="71">
        <f>$AE$22*B25/100</f>
        <v>0</v>
      </c>
      <c r="AF25" s="71">
        <f>$AF$22*B25/100</f>
        <v>0</v>
      </c>
      <c r="AG25" s="71">
        <f>$AG$22*B25/100</f>
        <v>0</v>
      </c>
      <c r="AH25" s="71">
        <f>$AH$22*B25/100</f>
        <v>0</v>
      </c>
      <c r="AI25" s="160">
        <f>SUM(AD25:AH25)</f>
        <v>0</v>
      </c>
      <c r="AJ25" s="75" t="s">
        <v>38</v>
      </c>
      <c r="AK25" s="71">
        <f>$AK$22*B25/100</f>
        <v>0</v>
      </c>
      <c r="AL25" s="87">
        <f>$AL$22*B25/100</f>
        <v>0</v>
      </c>
      <c r="AM25" s="87">
        <f>$AM$22*B25/100</f>
        <v>0</v>
      </c>
      <c r="AN25" s="87">
        <f>$AN$22*B25/100</f>
        <v>0</v>
      </c>
      <c r="AO25" s="71">
        <f>$AO$22*B25/100</f>
        <v>0</v>
      </c>
      <c r="AP25" s="71">
        <f>$AP$22*B25/100</f>
        <v>0</v>
      </c>
      <c r="AQ25" s="71">
        <f>$AQ$22*B25/100</f>
        <v>0</v>
      </c>
      <c r="AR25" s="71">
        <f>$AR$22*B25/100</f>
        <v>0</v>
      </c>
      <c r="AS25" s="160">
        <f>SUM(AK25:AR25)</f>
        <v>0</v>
      </c>
      <c r="AT25" s="71">
        <f>$AT$22*B25/100</f>
        <v>0</v>
      </c>
      <c r="AU25" s="71">
        <f>$AU$22*B25/100</f>
        <v>0</v>
      </c>
      <c r="AV25" s="71">
        <f>$AV$22*C25/100</f>
        <v>0</v>
      </c>
      <c r="AW25" s="71">
        <f>$AW$22*C25/100</f>
        <v>0</v>
      </c>
      <c r="AX25" s="71">
        <f>$AX$22*C25/100</f>
        <v>0</v>
      </c>
      <c r="AY25" s="160">
        <f>SUM(AT25:AX25)</f>
        <v>0</v>
      </c>
      <c r="AZ25" s="71">
        <f>$AZ$22*C25/100</f>
        <v>0</v>
      </c>
      <c r="BA25" s="71">
        <f>$BA$22*C25/100</f>
        <v>0</v>
      </c>
      <c r="BB25" s="71">
        <f>$BB$22*C25/100</f>
        <v>0</v>
      </c>
    </row>
    <row r="26" spans="1:54" s="85" customFormat="1" ht="16.5" thickBot="1">
      <c r="A26" s="198" t="s">
        <v>97</v>
      </c>
      <c r="B26" s="120">
        <f>SUM(B23:B25)</f>
        <v>100</v>
      </c>
      <c r="C26" s="120">
        <f>SUM(C23:C25)</f>
        <v>100.001</v>
      </c>
      <c r="D26" s="82"/>
      <c r="E26" s="82"/>
      <c r="F26" s="133"/>
      <c r="G26" s="82"/>
      <c r="H26" s="82"/>
      <c r="I26" s="82"/>
      <c r="J26" s="161">
        <v>1.96591460456089</v>
      </c>
      <c r="K26" s="82">
        <v>1.8638117077</v>
      </c>
      <c r="L26" s="82">
        <v>1.8638117077</v>
      </c>
      <c r="M26" s="82">
        <v>1.8438117077</v>
      </c>
      <c r="N26" s="82">
        <v>1.8838117077</v>
      </c>
      <c r="O26" s="161">
        <v>8.10246831</v>
      </c>
      <c r="P26" s="82"/>
      <c r="Q26" s="82">
        <v>2.028117077</v>
      </c>
      <c r="R26" s="82">
        <v>2.005070292</v>
      </c>
      <c r="S26" s="82">
        <v>2.005070292</v>
      </c>
      <c r="T26" s="82">
        <v>2.005070292</v>
      </c>
      <c r="U26" s="82">
        <v>2.005070292</v>
      </c>
      <c r="V26" s="161">
        <v>10.04839824</v>
      </c>
      <c r="W26" s="82">
        <v>1.982023507</v>
      </c>
      <c r="X26" s="82">
        <v>1.982023507</v>
      </c>
      <c r="Y26" s="82">
        <v>2.005070292</v>
      </c>
      <c r="Z26" s="82">
        <v>2.005070292</v>
      </c>
      <c r="AA26" s="82">
        <v>1.982023507</v>
      </c>
      <c r="AB26" s="161">
        <v>9.956211108</v>
      </c>
      <c r="AC26" s="82"/>
      <c r="AD26" s="82">
        <v>2.051163862</v>
      </c>
      <c r="AE26" s="82">
        <v>2.074210647</v>
      </c>
      <c r="AF26" s="82">
        <v>2.097257432</v>
      </c>
      <c r="AG26" s="82">
        <v>2.120304217</v>
      </c>
      <c r="AH26" s="82">
        <v>2.189444572</v>
      </c>
      <c r="AI26" s="161">
        <v>10.53238073</v>
      </c>
      <c r="AJ26" s="82"/>
      <c r="AK26" s="82">
        <v>11.15464392</v>
      </c>
      <c r="AL26" s="82">
        <v>10.5784743</v>
      </c>
      <c r="AM26" s="82">
        <v>8.803871859</v>
      </c>
      <c r="AN26" s="82">
        <v>7.075362986</v>
      </c>
      <c r="AO26" s="82">
        <v>5.899976953</v>
      </c>
      <c r="AP26" s="82">
        <v>4.724590919</v>
      </c>
      <c r="AQ26" s="82">
        <v>3.48006453</v>
      </c>
      <c r="AR26" s="82">
        <v>2.396865637</v>
      </c>
      <c r="AS26" s="161"/>
      <c r="AT26" s="82">
        <v>1.797649227</v>
      </c>
      <c r="AU26" s="82">
        <v>3.295690251</v>
      </c>
      <c r="AV26" s="82"/>
      <c r="AW26" s="82"/>
      <c r="AX26" s="82"/>
      <c r="AY26" s="161"/>
      <c r="AZ26" s="82">
        <v>27.54090804</v>
      </c>
      <c r="BA26" s="82">
        <v>3.134362756</v>
      </c>
      <c r="BB26" s="82">
        <v>2.143351002</v>
      </c>
    </row>
    <row r="27" spans="1:54" ht="16.5" thickBot="1">
      <c r="A27" s="37" t="s">
        <v>39</v>
      </c>
      <c r="B27" s="88">
        <v>3974</v>
      </c>
      <c r="C27" s="64">
        <f>SUM(C28:C31)</f>
        <v>99.99099999999999</v>
      </c>
      <c r="D27" s="38">
        <f>SUM(D29:D31)</f>
        <v>3974</v>
      </c>
      <c r="E27" s="38">
        <f>SUM(E29:E31)</f>
        <v>4740</v>
      </c>
      <c r="F27" s="129">
        <f>SUM(F29:F31)</f>
        <v>78.9999921</v>
      </c>
      <c r="G27" s="38">
        <f aca="true" t="shared" si="16" ref="G27:O27">SUM(G29:G31)</f>
        <v>79</v>
      </c>
      <c r="H27" s="38">
        <f t="shared" si="16"/>
        <v>6.279623099999999</v>
      </c>
      <c r="I27" s="38">
        <f t="shared" si="16"/>
        <v>72.720369</v>
      </c>
      <c r="J27" s="155">
        <f t="shared" si="16"/>
        <v>78.9999921</v>
      </c>
      <c r="K27" s="38">
        <f t="shared" si="16"/>
        <v>0</v>
      </c>
      <c r="L27" s="38">
        <f t="shared" si="16"/>
        <v>0</v>
      </c>
      <c r="M27" s="38">
        <f t="shared" si="16"/>
        <v>0</v>
      </c>
      <c r="N27" s="38">
        <f t="shared" si="16"/>
        <v>0</v>
      </c>
      <c r="O27" s="155">
        <f t="shared" si="16"/>
        <v>0</v>
      </c>
      <c r="P27" s="23" t="s">
        <v>39</v>
      </c>
      <c r="Q27" s="38">
        <f aca="true" t="shared" si="17" ref="Q27:AB27">SUM(Q29:Q31)</f>
        <v>0</v>
      </c>
      <c r="R27" s="39">
        <f t="shared" si="17"/>
        <v>0</v>
      </c>
      <c r="S27" s="38">
        <f t="shared" si="17"/>
        <v>0</v>
      </c>
      <c r="T27" s="38">
        <f t="shared" si="17"/>
        <v>0</v>
      </c>
      <c r="U27" s="38">
        <f t="shared" si="17"/>
        <v>0</v>
      </c>
      <c r="V27" s="155">
        <f t="shared" si="17"/>
        <v>0</v>
      </c>
      <c r="W27" s="38">
        <f t="shared" si="17"/>
        <v>0</v>
      </c>
      <c r="X27" s="38">
        <f t="shared" si="17"/>
        <v>0</v>
      </c>
      <c r="Y27" s="38">
        <f t="shared" si="17"/>
        <v>0</v>
      </c>
      <c r="Z27" s="38">
        <f t="shared" si="17"/>
        <v>0</v>
      </c>
      <c r="AA27" s="40">
        <f t="shared" si="17"/>
        <v>0</v>
      </c>
      <c r="AB27" s="155">
        <f t="shared" si="17"/>
        <v>0</v>
      </c>
      <c r="AC27" s="23" t="s">
        <v>39</v>
      </c>
      <c r="AD27" s="38">
        <f aca="true" t="shared" si="18" ref="AD27:AI27">SUM(AD29:AD31)</f>
        <v>0</v>
      </c>
      <c r="AE27" s="38">
        <f t="shared" si="18"/>
        <v>0</v>
      </c>
      <c r="AF27" s="38">
        <f t="shared" si="18"/>
        <v>0</v>
      </c>
      <c r="AG27" s="38">
        <f t="shared" si="18"/>
        <v>0</v>
      </c>
      <c r="AH27" s="38">
        <f t="shared" si="18"/>
        <v>0</v>
      </c>
      <c r="AI27" s="155">
        <f t="shared" si="18"/>
        <v>0</v>
      </c>
      <c r="AJ27" s="23" t="s">
        <v>39</v>
      </c>
      <c r="AK27" s="38">
        <f aca="true" t="shared" si="19" ref="AK27:BB27">SUM(AK29:AK31)</f>
        <v>0</v>
      </c>
      <c r="AL27" s="38">
        <f t="shared" si="19"/>
        <v>0</v>
      </c>
      <c r="AM27" s="38">
        <f t="shared" si="19"/>
        <v>0</v>
      </c>
      <c r="AN27" s="38">
        <f t="shared" si="19"/>
        <v>0</v>
      </c>
      <c r="AO27" s="38">
        <f t="shared" si="19"/>
        <v>0</v>
      </c>
      <c r="AP27" s="38">
        <f t="shared" si="19"/>
        <v>0</v>
      </c>
      <c r="AQ27" s="38">
        <f t="shared" si="19"/>
        <v>0</v>
      </c>
      <c r="AR27" s="38">
        <f t="shared" si="19"/>
        <v>0</v>
      </c>
      <c r="AS27" s="155">
        <f t="shared" si="19"/>
        <v>0</v>
      </c>
      <c r="AT27" s="38">
        <f t="shared" si="19"/>
        <v>0</v>
      </c>
      <c r="AU27" s="38">
        <f t="shared" si="19"/>
        <v>0</v>
      </c>
      <c r="AV27" s="38">
        <f t="shared" si="19"/>
        <v>0</v>
      </c>
      <c r="AW27" s="38">
        <f t="shared" si="19"/>
        <v>0</v>
      </c>
      <c r="AX27" s="38">
        <f t="shared" si="19"/>
        <v>0</v>
      </c>
      <c r="AY27" s="155">
        <f t="shared" si="19"/>
        <v>0</v>
      </c>
      <c r="AZ27" s="38">
        <f t="shared" si="19"/>
        <v>0</v>
      </c>
      <c r="BA27" s="38">
        <f t="shared" si="19"/>
        <v>0</v>
      </c>
      <c r="BB27" s="38">
        <f t="shared" si="19"/>
        <v>0</v>
      </c>
    </row>
    <row r="28" spans="1:54" s="143" customFormat="1" ht="16.5" thickBot="1">
      <c r="A28" s="141" t="s">
        <v>98</v>
      </c>
      <c r="B28" s="146"/>
      <c r="C28" s="146"/>
      <c r="D28" s="86"/>
      <c r="E28" s="86"/>
      <c r="F28" s="86"/>
      <c r="G28" s="86"/>
      <c r="H28" s="86"/>
      <c r="I28" s="86"/>
      <c r="J28" s="162">
        <v>79</v>
      </c>
      <c r="K28" s="86"/>
      <c r="L28" s="86"/>
      <c r="M28" s="86"/>
      <c r="N28" s="86"/>
      <c r="O28" s="158">
        <f>SUM(K28:N28)</f>
        <v>0</v>
      </c>
      <c r="P28" s="86"/>
      <c r="Q28" s="86"/>
      <c r="R28" s="86"/>
      <c r="S28" s="86"/>
      <c r="T28" s="86"/>
      <c r="U28" s="86"/>
      <c r="V28" s="162">
        <f>SUM(Q28:U28)</f>
        <v>0</v>
      </c>
      <c r="W28" s="86"/>
      <c r="X28" s="86"/>
      <c r="Y28" s="86"/>
      <c r="Z28" s="86"/>
      <c r="AA28" s="86"/>
      <c r="AB28" s="174">
        <f>SUM(W28:AA28)</f>
        <v>0</v>
      </c>
      <c r="AC28" s="86"/>
      <c r="AD28" s="86"/>
      <c r="AE28" s="86"/>
      <c r="AF28" s="86"/>
      <c r="AG28" s="86"/>
      <c r="AH28" s="86"/>
      <c r="AI28" s="174">
        <f>SUM(AD28:AH28)</f>
        <v>0</v>
      </c>
      <c r="AJ28" s="86"/>
      <c r="AK28" s="86"/>
      <c r="AL28" s="86"/>
      <c r="AM28" s="86"/>
      <c r="AN28" s="86"/>
      <c r="AO28" s="86"/>
      <c r="AP28" s="86"/>
      <c r="AQ28" s="86"/>
      <c r="AR28" s="86"/>
      <c r="AS28" s="162"/>
      <c r="AT28" s="86"/>
      <c r="AU28" s="86"/>
      <c r="AV28" s="86"/>
      <c r="AW28" s="86"/>
      <c r="AX28" s="86"/>
      <c r="AY28" s="162"/>
      <c r="AZ28" s="86"/>
      <c r="BA28" s="86"/>
      <c r="BB28" s="86"/>
    </row>
    <row r="29" spans="1:54" ht="15.75">
      <c r="A29" s="69" t="s">
        <v>85</v>
      </c>
      <c r="B29" s="69">
        <v>50.2117061</v>
      </c>
      <c r="C29" s="69">
        <v>48.2117</v>
      </c>
      <c r="D29" s="71">
        <f>$B$27*B29/100</f>
        <v>1995.4132004140001</v>
      </c>
      <c r="E29" s="71">
        <v>2380</v>
      </c>
      <c r="F29" s="132">
        <f>(J29+O29+V29+AB29+AI29+AS29+AY29)</f>
        <v>39.66724385227522</v>
      </c>
      <c r="G29" s="72">
        <f>$J$28*B29/100</f>
        <v>39.667247818999996</v>
      </c>
      <c r="H29" s="73">
        <f>G29*7.94889/100</f>
        <v>3.153105895159709</v>
      </c>
      <c r="I29" s="73">
        <f>G29*92.0511/100</f>
        <v>36.51413795711551</v>
      </c>
      <c r="J29" s="160">
        <f>SUM(H29:I29)</f>
        <v>39.66724385227522</v>
      </c>
      <c r="K29" s="71">
        <f>$K$28*B29/100</f>
        <v>0</v>
      </c>
      <c r="L29" s="71">
        <f>$L$28*B29/100</f>
        <v>0</v>
      </c>
      <c r="M29" s="71">
        <f>$M$28*B29/100</f>
        <v>0</v>
      </c>
      <c r="N29" s="71">
        <f>$N$28*B29/100</f>
        <v>0</v>
      </c>
      <c r="O29" s="160">
        <f>SUM(K29:N29)</f>
        <v>0</v>
      </c>
      <c r="P29" s="75" t="s">
        <v>85</v>
      </c>
      <c r="Q29" s="71">
        <f>$Q$28*B29/100</f>
        <v>0</v>
      </c>
      <c r="R29" s="76">
        <f>$R$28*B29/100</f>
        <v>0</v>
      </c>
      <c r="S29" s="71">
        <f>$S$28*B29/100</f>
        <v>0</v>
      </c>
      <c r="T29" s="71">
        <f>$T$28*B29/100</f>
        <v>0</v>
      </c>
      <c r="U29" s="71">
        <f>$U$28*B29/100</f>
        <v>0</v>
      </c>
      <c r="V29" s="160">
        <f>SUM(Q29:U29)</f>
        <v>0</v>
      </c>
      <c r="W29" s="71">
        <f>$W$28*B29/100</f>
        <v>0</v>
      </c>
      <c r="X29" s="71">
        <f>$X$28*B29/100</f>
        <v>0</v>
      </c>
      <c r="Y29" s="71">
        <f>$Y$28*B29/100</f>
        <v>0</v>
      </c>
      <c r="Z29" s="71">
        <f>$Z$28*B29/100</f>
        <v>0</v>
      </c>
      <c r="AA29" s="77">
        <f>$AA$28*B29/100</f>
        <v>0</v>
      </c>
      <c r="AB29" s="160">
        <f>SUM(W29:AA29)</f>
        <v>0</v>
      </c>
      <c r="AC29" s="75" t="s">
        <v>85</v>
      </c>
      <c r="AD29" s="71">
        <f>$AD$28*B29/100</f>
        <v>0</v>
      </c>
      <c r="AE29" s="71">
        <f>$AE$28*B29/100</f>
        <v>0</v>
      </c>
      <c r="AF29" s="71">
        <f>$AF$28*B29/100</f>
        <v>0</v>
      </c>
      <c r="AG29" s="71">
        <f>$AG$28*B29/100</f>
        <v>0</v>
      </c>
      <c r="AH29" s="71">
        <f>$AH$28*B29/100</f>
        <v>0</v>
      </c>
      <c r="AI29" s="160">
        <f>SUM(AD29:AH29)</f>
        <v>0</v>
      </c>
      <c r="AJ29" s="75" t="s">
        <v>85</v>
      </c>
      <c r="AK29" s="71">
        <f>$AK$28*B29/100</f>
        <v>0</v>
      </c>
      <c r="AL29" s="71">
        <f>$AL$28*B29/100</f>
        <v>0</v>
      </c>
      <c r="AM29" s="71">
        <f>$AM$28*B29/100</f>
        <v>0</v>
      </c>
      <c r="AN29" s="71">
        <f>$AN$28*B29/100</f>
        <v>0</v>
      </c>
      <c r="AO29" s="71">
        <f>$AO$28*B29/100</f>
        <v>0</v>
      </c>
      <c r="AP29" s="71">
        <f>$AP$28*B29/100</f>
        <v>0</v>
      </c>
      <c r="AQ29" s="71">
        <f>$AQ$28*B29/100</f>
        <v>0</v>
      </c>
      <c r="AR29" s="71">
        <f>$AR$28*B29/100</f>
        <v>0</v>
      </c>
      <c r="AS29" s="160">
        <f>+AK29+AL29+AM29+AN29+AO29+AP29+AQ29+AR29</f>
        <v>0</v>
      </c>
      <c r="AT29" s="71">
        <f>$AT$28*B29/100</f>
        <v>0</v>
      </c>
      <c r="AU29" s="71">
        <f>$AU$28*B29/100</f>
        <v>0</v>
      </c>
      <c r="AV29" s="71">
        <f>$AV$28*C29/100</f>
        <v>0</v>
      </c>
      <c r="AW29" s="71">
        <f>$AW$28*C29/100</f>
        <v>0</v>
      </c>
      <c r="AX29" s="71">
        <f>$AX$28*C29/100</f>
        <v>0</v>
      </c>
      <c r="AY29" s="160">
        <f>SUM(AT29:AX29)</f>
        <v>0</v>
      </c>
      <c r="AZ29" s="71">
        <f>$AZ$28*B29/100</f>
        <v>0</v>
      </c>
      <c r="BA29" s="71">
        <f>$BA$28*B29/100</f>
        <v>0</v>
      </c>
      <c r="BB29" s="71">
        <f>$BB$28*B29/100</f>
        <v>0</v>
      </c>
    </row>
    <row r="30" spans="1:54" ht="15.75">
      <c r="A30" s="69" t="s">
        <v>40</v>
      </c>
      <c r="B30" s="69">
        <v>31.88044832</v>
      </c>
      <c r="C30" s="69">
        <v>31.7804</v>
      </c>
      <c r="D30" s="71">
        <f>$B$27*B30/100</f>
        <v>1266.9290162368</v>
      </c>
      <c r="E30" s="71">
        <v>1511</v>
      </c>
      <c r="F30" s="132">
        <f>(J30+O30+V30+AB30+AI30+AS30+AY30)</f>
        <v>25.185551654244577</v>
      </c>
      <c r="G30" s="72">
        <f>$J$28*B30/100</f>
        <v>25.185554172799996</v>
      </c>
      <c r="H30" s="73">
        <f>G30*7.94889/100</f>
        <v>2.0019719970862813</v>
      </c>
      <c r="I30" s="73">
        <f>G30*92.0511/100</f>
        <v>23.183579657158297</v>
      </c>
      <c r="J30" s="160">
        <f>SUM(H30:I30)</f>
        <v>25.185551654244577</v>
      </c>
      <c r="K30" s="71">
        <f>$K$28*B30/100</f>
        <v>0</v>
      </c>
      <c r="L30" s="71">
        <f>$L$28*B30/100</f>
        <v>0</v>
      </c>
      <c r="M30" s="71">
        <f>$M$28*B30/100</f>
        <v>0</v>
      </c>
      <c r="N30" s="71">
        <f>$N$28*B30/100</f>
        <v>0</v>
      </c>
      <c r="O30" s="160">
        <f>SUM(K30:N30)</f>
        <v>0</v>
      </c>
      <c r="P30" s="75" t="s">
        <v>40</v>
      </c>
      <c r="Q30" s="71">
        <f>$Q$28*B30/100</f>
        <v>0</v>
      </c>
      <c r="R30" s="76">
        <f>$R$28*B30/100</f>
        <v>0</v>
      </c>
      <c r="S30" s="71">
        <f>$S$28*B30/100</f>
        <v>0</v>
      </c>
      <c r="T30" s="71">
        <f>$T$28*B30/100</f>
        <v>0</v>
      </c>
      <c r="U30" s="71">
        <f>$U$28*B30/100</f>
        <v>0</v>
      </c>
      <c r="V30" s="160">
        <f>SUM(Q30:U30)</f>
        <v>0</v>
      </c>
      <c r="W30" s="71">
        <f>$W$28*B30/100</f>
        <v>0</v>
      </c>
      <c r="X30" s="71">
        <f>$X$28*B30/100</f>
        <v>0</v>
      </c>
      <c r="Y30" s="71">
        <f>$Y$28*B30/100</f>
        <v>0</v>
      </c>
      <c r="Z30" s="71">
        <f>$Z$28*B30/100</f>
        <v>0</v>
      </c>
      <c r="AA30" s="77">
        <f>$AA$28*B30/100</f>
        <v>0</v>
      </c>
      <c r="AB30" s="160">
        <f>SUM(W30:AA30)</f>
        <v>0</v>
      </c>
      <c r="AC30" s="75" t="s">
        <v>40</v>
      </c>
      <c r="AD30" s="71">
        <f>$AD$28*B30/100</f>
        <v>0</v>
      </c>
      <c r="AE30" s="71">
        <f>$AE$28*B30/100</f>
        <v>0</v>
      </c>
      <c r="AF30" s="71">
        <f>$AF$28*B30/100</f>
        <v>0</v>
      </c>
      <c r="AG30" s="71">
        <f>$AG$28*B30/100</f>
        <v>0</v>
      </c>
      <c r="AH30" s="71">
        <f>$AH$28*B30/100</f>
        <v>0</v>
      </c>
      <c r="AI30" s="160">
        <f>SUM(AD30:AH30)</f>
        <v>0</v>
      </c>
      <c r="AJ30" s="75" t="s">
        <v>40</v>
      </c>
      <c r="AK30" s="71">
        <f>$AK$28*B30/100</f>
        <v>0</v>
      </c>
      <c r="AL30" s="71">
        <f>$AL$28*B30/100</f>
        <v>0</v>
      </c>
      <c r="AM30" s="71">
        <f>$AM$28*B30/100</f>
        <v>0</v>
      </c>
      <c r="AN30" s="71">
        <f>$AN$28*B30/100</f>
        <v>0</v>
      </c>
      <c r="AO30" s="71">
        <f>$AO$28*B30/100</f>
        <v>0</v>
      </c>
      <c r="AP30" s="71">
        <f>$AP$28*B30/100</f>
        <v>0</v>
      </c>
      <c r="AQ30" s="71">
        <f>$AQ$28*B30/100</f>
        <v>0</v>
      </c>
      <c r="AR30" s="71">
        <f>$AR$28*B30/100</f>
        <v>0</v>
      </c>
      <c r="AS30" s="160">
        <f>+AK30+AL30+AM30+AN30+AO30+AP30+AQ30+AR30</f>
        <v>0</v>
      </c>
      <c r="AT30" s="71">
        <f>$AT$28*B30/100</f>
        <v>0</v>
      </c>
      <c r="AU30" s="71">
        <f>$AU$28*B30/100</f>
        <v>0</v>
      </c>
      <c r="AV30" s="71">
        <f>$AV$28*C30/100</f>
        <v>0</v>
      </c>
      <c r="AW30" s="71">
        <f>$AW$28*C30/100</f>
        <v>0</v>
      </c>
      <c r="AX30" s="71">
        <f>$AX$28*C30/100</f>
        <v>0</v>
      </c>
      <c r="AY30" s="160">
        <f>SUM(AT30:AX30)</f>
        <v>0</v>
      </c>
      <c r="AZ30" s="71">
        <f>$AZ$28*B30/100</f>
        <v>0</v>
      </c>
      <c r="BA30" s="71">
        <f>$BA$28*B30/100</f>
        <v>0</v>
      </c>
      <c r="BB30" s="71">
        <f>$BB$28*B30/100</f>
        <v>0</v>
      </c>
    </row>
    <row r="31" spans="1:54" ht="15.75">
      <c r="A31" s="69" t="s">
        <v>41</v>
      </c>
      <c r="B31" s="69">
        <v>17.90784558</v>
      </c>
      <c r="C31" s="69">
        <v>19.9989</v>
      </c>
      <c r="D31" s="71">
        <f>$B$27*B31/100</f>
        <v>711.6577833492</v>
      </c>
      <c r="E31" s="71">
        <v>849</v>
      </c>
      <c r="F31" s="132">
        <f>(J31+O31+V31+AB31+AI31+AS31+AY31)</f>
        <v>14.147196593480201</v>
      </c>
      <c r="G31" s="72">
        <f>$J$28*B31/100</f>
        <v>14.1471980082</v>
      </c>
      <c r="H31" s="73">
        <f>G31*7.94889/100</f>
        <v>1.124545207754009</v>
      </c>
      <c r="I31" s="73">
        <f>G31*92.0511/100</f>
        <v>13.022651385726192</v>
      </c>
      <c r="J31" s="160">
        <f>SUM(H31:I31)</f>
        <v>14.147196593480201</v>
      </c>
      <c r="K31" s="71">
        <f>$K$28*B31/100</f>
        <v>0</v>
      </c>
      <c r="L31" s="71">
        <f>$L$28*B31/100</f>
        <v>0</v>
      </c>
      <c r="M31" s="71">
        <f>$M$28*B31/100</f>
        <v>0</v>
      </c>
      <c r="N31" s="71">
        <f>$N$28*B31/100</f>
        <v>0</v>
      </c>
      <c r="O31" s="160">
        <f>SUM(K31:N31)</f>
        <v>0</v>
      </c>
      <c r="P31" s="75" t="s">
        <v>41</v>
      </c>
      <c r="Q31" s="71">
        <f>$Q$28*B31/100</f>
        <v>0</v>
      </c>
      <c r="R31" s="76">
        <f>$R$28*B31/100</f>
        <v>0</v>
      </c>
      <c r="S31" s="71">
        <f>$S$28*B31/100</f>
        <v>0</v>
      </c>
      <c r="T31" s="71">
        <f>$T$28*B31/100</f>
        <v>0</v>
      </c>
      <c r="U31" s="71">
        <f>$U$28*B31/100</f>
        <v>0</v>
      </c>
      <c r="V31" s="160">
        <f>SUM(Q31:U31)</f>
        <v>0</v>
      </c>
      <c r="W31" s="71">
        <f>$W$28*B31/100</f>
        <v>0</v>
      </c>
      <c r="X31" s="71">
        <f>$X$28*B31/100</f>
        <v>0</v>
      </c>
      <c r="Y31" s="71">
        <f>$Y$28*B31/100</f>
        <v>0</v>
      </c>
      <c r="Z31" s="71">
        <f>$Z$28*B31/100</f>
        <v>0</v>
      </c>
      <c r="AA31" s="77">
        <f>$AA$28*B31/100</f>
        <v>0</v>
      </c>
      <c r="AB31" s="160">
        <f>SUM(W31:AA31)</f>
        <v>0</v>
      </c>
      <c r="AC31" s="75" t="s">
        <v>41</v>
      </c>
      <c r="AD31" s="71">
        <f>$AD$28*B31/100</f>
        <v>0</v>
      </c>
      <c r="AE31" s="71">
        <f>$AE$28*B31/100</f>
        <v>0</v>
      </c>
      <c r="AF31" s="71">
        <f>$AF$28*B31/100</f>
        <v>0</v>
      </c>
      <c r="AG31" s="71">
        <f>$AG$28*B31/100</f>
        <v>0</v>
      </c>
      <c r="AH31" s="71">
        <f>$AH$28*B31/100</f>
        <v>0</v>
      </c>
      <c r="AI31" s="160">
        <f>SUM(AD31:AH31)</f>
        <v>0</v>
      </c>
      <c r="AJ31" s="75" t="s">
        <v>41</v>
      </c>
      <c r="AK31" s="71">
        <f>$AK$28*B31/100</f>
        <v>0</v>
      </c>
      <c r="AL31" s="71">
        <f>$AL$28*B31/100</f>
        <v>0</v>
      </c>
      <c r="AM31" s="71">
        <f>$AM$28*B31/100</f>
        <v>0</v>
      </c>
      <c r="AN31" s="71">
        <f>$AN$28*B31/100</f>
        <v>0</v>
      </c>
      <c r="AO31" s="71">
        <f>$AO$28*B31/100</f>
        <v>0</v>
      </c>
      <c r="AP31" s="71">
        <f>$AP$28*B31/100</f>
        <v>0</v>
      </c>
      <c r="AQ31" s="71">
        <f>$AQ$28*B31/100</f>
        <v>0</v>
      </c>
      <c r="AR31" s="71">
        <f>$AR$28*B31/100</f>
        <v>0</v>
      </c>
      <c r="AS31" s="160">
        <f>SUM(AK31:AR31)</f>
        <v>0</v>
      </c>
      <c r="AT31" s="71">
        <f>$AT$28*B31/100</f>
        <v>0</v>
      </c>
      <c r="AU31" s="71">
        <f>$AU$28*B31/100</f>
        <v>0</v>
      </c>
      <c r="AV31" s="71">
        <f>$AV$28*C31/100</f>
        <v>0</v>
      </c>
      <c r="AW31" s="71">
        <f>$AW$28*C31/100</f>
        <v>0</v>
      </c>
      <c r="AX31" s="71">
        <f>$AX$28*C31/100</f>
        <v>0</v>
      </c>
      <c r="AY31" s="160">
        <f>SUM(AT31:AX31)</f>
        <v>0</v>
      </c>
      <c r="AZ31" s="71">
        <f>$AZ$28*B31/100</f>
        <v>0</v>
      </c>
      <c r="BA31" s="71">
        <f>$BA$28*B31/100</f>
        <v>0</v>
      </c>
      <c r="BB31" s="71">
        <f>$BB$28*B31/100</f>
        <v>0</v>
      </c>
    </row>
    <row r="32" spans="1:54" s="85" customFormat="1" ht="16.5" thickBot="1">
      <c r="A32" s="203" t="s">
        <v>97</v>
      </c>
      <c r="B32" s="81"/>
      <c r="C32" s="81"/>
      <c r="D32" s="82"/>
      <c r="E32" s="82"/>
      <c r="F32" s="134"/>
      <c r="G32" s="89"/>
      <c r="H32" s="82"/>
      <c r="I32" s="82"/>
      <c r="J32" s="161">
        <v>1.854004154</v>
      </c>
      <c r="K32" s="82">
        <v>1.845543503</v>
      </c>
      <c r="L32" s="82">
        <v>1.825543503</v>
      </c>
      <c r="M32" s="82">
        <v>1.845543503</v>
      </c>
      <c r="N32" s="82">
        <v>1.845543503</v>
      </c>
      <c r="O32" s="161">
        <v>7.3602368516944</v>
      </c>
      <c r="P32" s="81"/>
      <c r="Q32" s="82">
        <v>2.007846757</v>
      </c>
      <c r="R32" s="82">
        <v>2.007846757</v>
      </c>
      <c r="S32" s="82">
        <v>2.019386106</v>
      </c>
      <c r="T32" s="82">
        <v>2.019386106</v>
      </c>
      <c r="U32" s="82">
        <v>2.019386106</v>
      </c>
      <c r="V32" s="161">
        <v>10.07385183</v>
      </c>
      <c r="W32" s="82">
        <v>1.973228709</v>
      </c>
      <c r="X32" s="82">
        <v>1.973228709</v>
      </c>
      <c r="Y32" s="82">
        <v>1.973228709</v>
      </c>
      <c r="Z32" s="82">
        <v>1.984768059</v>
      </c>
      <c r="AA32" s="84">
        <v>2.007846757</v>
      </c>
      <c r="AB32" s="161">
        <v>9.912300946</v>
      </c>
      <c r="AC32" s="81"/>
      <c r="AD32" s="82">
        <v>2.065543503</v>
      </c>
      <c r="AE32" s="82">
        <v>2.065543503</v>
      </c>
      <c r="AF32" s="82">
        <v>2.10016155</v>
      </c>
      <c r="AG32" s="82">
        <v>2.1117009</v>
      </c>
      <c r="AH32" s="82">
        <v>2.123240249</v>
      </c>
      <c r="AI32" s="161">
        <v>10.4661897</v>
      </c>
      <c r="AJ32" s="81"/>
      <c r="AK32" s="82">
        <v>11.2162474</v>
      </c>
      <c r="AL32" s="82">
        <v>10.5354258</v>
      </c>
      <c r="AM32" s="82">
        <v>8.827602123</v>
      </c>
      <c r="AN32" s="82">
        <v>7.154396492</v>
      </c>
      <c r="AO32" s="82">
        <v>5.861989383</v>
      </c>
      <c r="AP32" s="82">
        <v>4.615739672</v>
      </c>
      <c r="AQ32" s="82">
        <v>3.473344103</v>
      </c>
      <c r="AR32" s="82">
        <v>2.330948534</v>
      </c>
      <c r="AS32" s="161"/>
      <c r="AT32" s="82">
        <v>1.811677821</v>
      </c>
      <c r="AU32" s="82">
        <v>3.404108008</v>
      </c>
      <c r="AV32" s="82"/>
      <c r="AW32" s="82"/>
      <c r="AX32" s="82"/>
      <c r="AY32" s="161"/>
      <c r="AZ32" s="82">
        <v>27.22132471</v>
      </c>
      <c r="BA32" s="82">
        <v>2.861758596</v>
      </c>
      <c r="BB32" s="82">
        <v>2.10016155</v>
      </c>
    </row>
    <row r="33" spans="1:54" ht="16.5" thickBot="1">
      <c r="A33" s="37" t="s">
        <v>42</v>
      </c>
      <c r="B33" s="37">
        <v>8541</v>
      </c>
      <c r="C33" s="37">
        <f>+C35+C36+C37+C38+C39+C40</f>
        <v>100.00000000000001</v>
      </c>
      <c r="D33" s="38">
        <f>SUM(D35:D40)</f>
        <v>8541.000000683282</v>
      </c>
      <c r="E33" s="38">
        <f>SUM(E35:E40)</f>
        <v>9696</v>
      </c>
      <c r="F33" s="129">
        <f>SUM(F35:F40)</f>
        <v>168.99998311352002</v>
      </c>
      <c r="G33" s="38">
        <f aca="true" t="shared" si="20" ref="G33:O33">SUM(G35:G40)</f>
        <v>169.00000001352</v>
      </c>
      <c r="H33" s="38">
        <f t="shared" si="20"/>
        <v>13.433624101074688</v>
      </c>
      <c r="I33" s="38">
        <f t="shared" si="20"/>
        <v>155.56635901244533</v>
      </c>
      <c r="J33" s="155">
        <f t="shared" si="20"/>
        <v>168.99998311352002</v>
      </c>
      <c r="K33" s="38">
        <f t="shared" si="20"/>
        <v>0</v>
      </c>
      <c r="L33" s="38">
        <f t="shared" si="20"/>
        <v>0</v>
      </c>
      <c r="M33" s="38">
        <f t="shared" si="20"/>
        <v>0</v>
      </c>
      <c r="N33" s="38">
        <f t="shared" si="20"/>
        <v>0</v>
      </c>
      <c r="O33" s="155">
        <f t="shared" si="20"/>
        <v>0</v>
      </c>
      <c r="P33" s="38"/>
      <c r="Q33" s="38">
        <f aca="true" t="shared" si="21" ref="Q33:AB33">SUM(Q35:Q40)</f>
        <v>0</v>
      </c>
      <c r="R33" s="38">
        <f t="shared" si="21"/>
        <v>0</v>
      </c>
      <c r="S33" s="38">
        <f t="shared" si="21"/>
        <v>0</v>
      </c>
      <c r="T33" s="38">
        <f t="shared" si="21"/>
        <v>0</v>
      </c>
      <c r="U33" s="38">
        <f t="shared" si="21"/>
        <v>0</v>
      </c>
      <c r="V33" s="155">
        <f t="shared" si="21"/>
        <v>0</v>
      </c>
      <c r="W33" s="123">
        <f t="shared" si="21"/>
        <v>0</v>
      </c>
      <c r="X33" s="123">
        <f t="shared" si="21"/>
        <v>0</v>
      </c>
      <c r="Y33" s="123">
        <f t="shared" si="21"/>
        <v>0</v>
      </c>
      <c r="Z33" s="123">
        <f t="shared" si="21"/>
        <v>0</v>
      </c>
      <c r="AA33" s="123">
        <f t="shared" si="21"/>
        <v>0</v>
      </c>
      <c r="AB33" s="155">
        <f t="shared" si="21"/>
        <v>0</v>
      </c>
      <c r="AC33" s="38"/>
      <c r="AD33" s="38">
        <f aca="true" t="shared" si="22" ref="AD33:AI33">SUM(AD35:AD40)</f>
        <v>0</v>
      </c>
      <c r="AE33" s="38">
        <f t="shared" si="22"/>
        <v>0</v>
      </c>
      <c r="AF33" s="38">
        <f t="shared" si="22"/>
        <v>0</v>
      </c>
      <c r="AG33" s="38">
        <f t="shared" si="22"/>
        <v>0</v>
      </c>
      <c r="AH33" s="38">
        <f t="shared" si="22"/>
        <v>0</v>
      </c>
      <c r="AI33" s="155">
        <f t="shared" si="22"/>
        <v>0</v>
      </c>
      <c r="AJ33" s="38"/>
      <c r="AK33" s="38">
        <f aca="true" t="shared" si="23" ref="AK33:BB33">SUM(AK35:AK40)</f>
        <v>0</v>
      </c>
      <c r="AL33" s="38">
        <f t="shared" si="23"/>
        <v>0</v>
      </c>
      <c r="AM33" s="38">
        <f t="shared" si="23"/>
        <v>0</v>
      </c>
      <c r="AN33" s="38">
        <f t="shared" si="23"/>
        <v>0</v>
      </c>
      <c r="AO33" s="38">
        <f t="shared" si="23"/>
        <v>0</v>
      </c>
      <c r="AP33" s="38">
        <f t="shared" si="23"/>
        <v>0</v>
      </c>
      <c r="AQ33" s="38">
        <f t="shared" si="23"/>
        <v>0</v>
      </c>
      <c r="AR33" s="38">
        <f t="shared" si="23"/>
        <v>0</v>
      </c>
      <c r="AS33" s="155">
        <f t="shared" si="23"/>
        <v>0</v>
      </c>
      <c r="AT33" s="38">
        <f t="shared" si="23"/>
        <v>0</v>
      </c>
      <c r="AU33" s="38">
        <f t="shared" si="23"/>
        <v>0</v>
      </c>
      <c r="AV33" s="38">
        <f t="shared" si="23"/>
        <v>0</v>
      </c>
      <c r="AW33" s="38">
        <f t="shared" si="23"/>
        <v>0</v>
      </c>
      <c r="AX33" s="38">
        <f t="shared" si="23"/>
        <v>0</v>
      </c>
      <c r="AY33" s="155">
        <f t="shared" si="23"/>
        <v>0</v>
      </c>
      <c r="AZ33" s="38">
        <f t="shared" si="23"/>
        <v>0</v>
      </c>
      <c r="BA33" s="38">
        <f t="shared" si="23"/>
        <v>0</v>
      </c>
      <c r="BB33" s="38">
        <f t="shared" si="23"/>
        <v>0</v>
      </c>
    </row>
    <row r="34" spans="1:54" s="143" customFormat="1" ht="16.5" thickBot="1">
      <c r="A34" s="141" t="s">
        <v>98</v>
      </c>
      <c r="B34" s="142"/>
      <c r="C34" s="142"/>
      <c r="D34" s="86"/>
      <c r="E34" s="86"/>
      <c r="F34" s="86"/>
      <c r="G34" s="86"/>
      <c r="H34" s="86"/>
      <c r="I34" s="86"/>
      <c r="J34" s="162">
        <v>169</v>
      </c>
      <c r="K34" s="86"/>
      <c r="L34" s="86"/>
      <c r="M34" s="86"/>
      <c r="N34" s="86"/>
      <c r="O34" s="162">
        <f aca="true" t="shared" si="24" ref="O34:O40">SUM(K34:N34)</f>
        <v>0</v>
      </c>
      <c r="P34" s="86"/>
      <c r="Q34" s="86"/>
      <c r="R34" s="86"/>
      <c r="S34" s="86"/>
      <c r="T34" s="86"/>
      <c r="U34" s="86"/>
      <c r="V34" s="162">
        <f aca="true" t="shared" si="25" ref="V34:V40">SUM(Q34:U34)</f>
        <v>0</v>
      </c>
      <c r="W34" s="86"/>
      <c r="X34" s="86"/>
      <c r="Y34" s="86"/>
      <c r="Z34" s="86"/>
      <c r="AA34" s="86"/>
      <c r="AB34" s="174">
        <f aca="true" t="shared" si="26" ref="AB34:AB40">SUM(W34:AA34)</f>
        <v>0</v>
      </c>
      <c r="AC34" s="86">
        <f>$B$33*AC32/100</f>
        <v>0</v>
      </c>
      <c r="AD34" s="86"/>
      <c r="AE34" s="86"/>
      <c r="AF34" s="86"/>
      <c r="AG34" s="86"/>
      <c r="AH34" s="86"/>
      <c r="AI34" s="174">
        <f aca="true" t="shared" si="27" ref="AI34:AI40">SUM(AD34:AH34)</f>
        <v>0</v>
      </c>
      <c r="AJ34" s="86"/>
      <c r="AK34" s="86"/>
      <c r="AL34" s="86"/>
      <c r="AM34" s="86"/>
      <c r="AN34" s="86"/>
      <c r="AO34" s="86"/>
      <c r="AP34" s="86"/>
      <c r="AQ34" s="86"/>
      <c r="AR34" s="86"/>
      <c r="AS34" s="162"/>
      <c r="AT34" s="86"/>
      <c r="AU34" s="86"/>
      <c r="AV34" s="86"/>
      <c r="AW34" s="86"/>
      <c r="AX34" s="86"/>
      <c r="AY34" s="162"/>
      <c r="AZ34" s="86"/>
      <c r="BA34" s="86"/>
      <c r="BB34" s="86"/>
    </row>
    <row r="35" spans="1:54" ht="15.75">
      <c r="A35" s="75" t="s">
        <v>43</v>
      </c>
      <c r="B35" s="90">
        <v>57.18917572</v>
      </c>
      <c r="C35" s="90">
        <v>55.1892</v>
      </c>
      <c r="D35" s="71">
        <f aca="true" t="shared" si="28" ref="D35:D40">$B$33*B35/100</f>
        <v>4884.5274982452</v>
      </c>
      <c r="E35" s="71">
        <v>5545</v>
      </c>
      <c r="F35" s="132">
        <f aca="true" t="shared" si="29" ref="F35:F40">(J35+O35+V35+AB35+AI35+AS35+AY35)</f>
        <v>96.64969730182933</v>
      </c>
      <c r="G35" s="72">
        <f aca="true" t="shared" si="30" ref="G35:G40">$J$34*B35/100</f>
        <v>96.64970696680001</v>
      </c>
      <c r="H35" s="73">
        <f aca="true" t="shared" si="31" ref="H35:H40">G35*7.94889/100</f>
        <v>7.682578892113269</v>
      </c>
      <c r="I35" s="73">
        <f aca="true" t="shared" si="32" ref="I35:I40">G35*92.0511/100</f>
        <v>88.96711840971606</v>
      </c>
      <c r="J35" s="160">
        <f aca="true" t="shared" si="33" ref="J35:J40">SUM(H35:I35)</f>
        <v>96.64969730182933</v>
      </c>
      <c r="K35" s="71">
        <f aca="true" t="shared" si="34" ref="K35:K40">$K$34*B35/100</f>
        <v>0</v>
      </c>
      <c r="L35" s="71">
        <f aca="true" t="shared" si="35" ref="L35:L40">$L$34*B35/100</f>
        <v>0</v>
      </c>
      <c r="M35" s="71">
        <f aca="true" t="shared" si="36" ref="M35:M40">$M$34*B35/100</f>
        <v>0</v>
      </c>
      <c r="N35" s="71">
        <f aca="true" t="shared" si="37" ref="N35:N40">$N$34*B35/100</f>
        <v>0</v>
      </c>
      <c r="O35" s="160">
        <f t="shared" si="24"/>
        <v>0</v>
      </c>
      <c r="P35" s="75" t="s">
        <v>43</v>
      </c>
      <c r="Q35" s="87">
        <f aca="true" t="shared" si="38" ref="Q35:Q40">$Q$34*B35/100</f>
        <v>0</v>
      </c>
      <c r="R35" s="76">
        <f aca="true" t="shared" si="39" ref="R35:R40">$R$28*B35/100</f>
        <v>0</v>
      </c>
      <c r="S35" s="71">
        <f aca="true" t="shared" si="40" ref="S35:S40">$S$34*B35/100</f>
        <v>0</v>
      </c>
      <c r="T35" s="71">
        <f aca="true" t="shared" si="41" ref="T35:T40">$T$34*B35/100</f>
        <v>0</v>
      </c>
      <c r="U35" s="71">
        <f aca="true" t="shared" si="42" ref="U35:U40">$U$34*B35/100</f>
        <v>0</v>
      </c>
      <c r="V35" s="160">
        <f t="shared" si="25"/>
        <v>0</v>
      </c>
      <c r="W35" s="71">
        <f aca="true" t="shared" si="43" ref="W35:W40">$W$28*B35/100</f>
        <v>0</v>
      </c>
      <c r="X35" s="71">
        <f aca="true" t="shared" si="44" ref="X35:X40">$X$28*B35/100</f>
        <v>0</v>
      </c>
      <c r="Y35" s="71">
        <f aca="true" t="shared" si="45" ref="Y35:Y40">$Y$28*B35/100</f>
        <v>0</v>
      </c>
      <c r="Z35" s="71">
        <f aca="true" t="shared" si="46" ref="Z35:Z40">$Z$28*B35/100</f>
        <v>0</v>
      </c>
      <c r="AA35" s="77">
        <f aca="true" t="shared" si="47" ref="AA35:AA40">$AA$28*B35/100</f>
        <v>0</v>
      </c>
      <c r="AB35" s="160">
        <f t="shared" si="26"/>
        <v>0</v>
      </c>
      <c r="AC35" s="75" t="s">
        <v>43</v>
      </c>
      <c r="AD35" s="71">
        <f aca="true" t="shared" si="48" ref="AD35:AD40">$AD$34*B35/100</f>
        <v>0</v>
      </c>
      <c r="AE35" s="87">
        <f aca="true" t="shared" si="49" ref="AE35:AE40">$AE$34*B35/100</f>
        <v>0</v>
      </c>
      <c r="AF35" s="71">
        <f aca="true" t="shared" si="50" ref="AF35:AF40">$AF$34*B35/100</f>
        <v>0</v>
      </c>
      <c r="AG35" s="71">
        <f aca="true" t="shared" si="51" ref="AG35:AG40">$AG$28*B35/100</f>
        <v>0</v>
      </c>
      <c r="AH35" s="71">
        <f aca="true" t="shared" si="52" ref="AH35:AH40">$AH$28*B35/100</f>
        <v>0</v>
      </c>
      <c r="AI35" s="160">
        <f t="shared" si="27"/>
        <v>0</v>
      </c>
      <c r="AJ35" s="75" t="s">
        <v>43</v>
      </c>
      <c r="AK35" s="71">
        <f aca="true" t="shared" si="53" ref="AK35:AK40">$AK$34*B35/100</f>
        <v>0</v>
      </c>
      <c r="AL35" s="71">
        <f aca="true" t="shared" si="54" ref="AL35:AL40">$AL$34*B35/100</f>
        <v>0</v>
      </c>
      <c r="AM35" s="87">
        <f aca="true" t="shared" si="55" ref="AM35:AM40">$AM$34*B35/100</f>
        <v>0</v>
      </c>
      <c r="AN35" s="87">
        <f aca="true" t="shared" si="56" ref="AN35:AN40">$AN$34*B35/100</f>
        <v>0</v>
      </c>
      <c r="AO35" s="87">
        <f aca="true" t="shared" si="57" ref="AO35:AO40">$AO$34*B35/100</f>
        <v>0</v>
      </c>
      <c r="AP35" s="87">
        <f aca="true" t="shared" si="58" ref="AP35:AP40">$AP$34*B35/100</f>
        <v>0</v>
      </c>
      <c r="AQ35" s="71">
        <f aca="true" t="shared" si="59" ref="AQ35:AQ40">$AQ$34*B35/100</f>
        <v>0</v>
      </c>
      <c r="AR35" s="73">
        <f aca="true" t="shared" si="60" ref="AR35:AR40">$AR$34*B35/100</f>
        <v>0</v>
      </c>
      <c r="AS35" s="160">
        <f aca="true" t="shared" si="61" ref="AS35:AS40">SUM(AK35:AR35)</f>
        <v>0</v>
      </c>
      <c r="AT35" s="71">
        <f aca="true" t="shared" si="62" ref="AT35:AT40">$AT$34*B35/100</f>
        <v>0</v>
      </c>
      <c r="AU35" s="71">
        <f aca="true" t="shared" si="63" ref="AU35:AU40">$AU$34*B35/100</f>
        <v>0</v>
      </c>
      <c r="AV35" s="71">
        <f aca="true" t="shared" si="64" ref="AV35:AV40">$AV$34*C35/100</f>
        <v>0</v>
      </c>
      <c r="AW35" s="71">
        <f aca="true" t="shared" si="65" ref="AW35:AW40">$AW$34*C35/100</f>
        <v>0</v>
      </c>
      <c r="AX35" s="71">
        <f aca="true" t="shared" si="66" ref="AX35:AX40">$AX$34*C35/100</f>
        <v>0</v>
      </c>
      <c r="AY35" s="160">
        <f aca="true" t="shared" si="67" ref="AY35:AY40">SUM(AT35:AX35)</f>
        <v>0</v>
      </c>
      <c r="AZ35" s="71">
        <f aca="true" t="shared" si="68" ref="AZ35:AZ40">$AZ$34*B35/100</f>
        <v>0</v>
      </c>
      <c r="BA35" s="71">
        <f aca="true" t="shared" si="69" ref="BA35:BA40">$BA$34*B35/100</f>
        <v>0</v>
      </c>
      <c r="BB35" s="71">
        <f aca="true" t="shared" si="70" ref="BB35:BB40">$BB$34*B35/100</f>
        <v>0</v>
      </c>
    </row>
    <row r="36" spans="1:54" ht="15.75">
      <c r="A36" s="75" t="s">
        <v>44</v>
      </c>
      <c r="B36" s="90">
        <v>7.50661115</v>
      </c>
      <c r="C36" s="90">
        <v>8.5066</v>
      </c>
      <c r="D36" s="71">
        <f t="shared" si="28"/>
        <v>641.1396583215001</v>
      </c>
      <c r="E36" s="71">
        <v>825</v>
      </c>
      <c r="F36" s="132">
        <f t="shared" si="29"/>
        <v>12.686171574882717</v>
      </c>
      <c r="G36" s="72">
        <f t="shared" si="30"/>
        <v>12.686172843500001</v>
      </c>
      <c r="H36" s="73">
        <f t="shared" si="31"/>
        <v>1.0084099245396871</v>
      </c>
      <c r="I36" s="73">
        <f t="shared" si="32"/>
        <v>11.67776165034303</v>
      </c>
      <c r="J36" s="160">
        <f t="shared" si="33"/>
        <v>12.686171574882717</v>
      </c>
      <c r="K36" s="71">
        <f t="shared" si="34"/>
        <v>0</v>
      </c>
      <c r="L36" s="71">
        <f t="shared" si="35"/>
        <v>0</v>
      </c>
      <c r="M36" s="71">
        <f t="shared" si="36"/>
        <v>0</v>
      </c>
      <c r="N36" s="71">
        <f t="shared" si="37"/>
        <v>0</v>
      </c>
      <c r="O36" s="160">
        <f t="shared" si="24"/>
        <v>0</v>
      </c>
      <c r="P36" s="75" t="s">
        <v>44</v>
      </c>
      <c r="Q36" s="87">
        <f t="shared" si="38"/>
        <v>0</v>
      </c>
      <c r="R36" s="76">
        <f t="shared" si="39"/>
        <v>0</v>
      </c>
      <c r="S36" s="71">
        <f t="shared" si="40"/>
        <v>0</v>
      </c>
      <c r="T36" s="71">
        <f t="shared" si="41"/>
        <v>0</v>
      </c>
      <c r="U36" s="71">
        <f t="shared" si="42"/>
        <v>0</v>
      </c>
      <c r="V36" s="160">
        <f t="shared" si="25"/>
        <v>0</v>
      </c>
      <c r="W36" s="71">
        <f t="shared" si="43"/>
        <v>0</v>
      </c>
      <c r="X36" s="71">
        <f t="shared" si="44"/>
        <v>0</v>
      </c>
      <c r="Y36" s="71">
        <f t="shared" si="45"/>
        <v>0</v>
      </c>
      <c r="Z36" s="71">
        <f t="shared" si="46"/>
        <v>0</v>
      </c>
      <c r="AA36" s="77">
        <f t="shared" si="47"/>
        <v>0</v>
      </c>
      <c r="AB36" s="160">
        <f t="shared" si="26"/>
        <v>0</v>
      </c>
      <c r="AC36" s="75" t="s">
        <v>44</v>
      </c>
      <c r="AD36" s="71">
        <f t="shared" si="48"/>
        <v>0</v>
      </c>
      <c r="AE36" s="87">
        <f t="shared" si="49"/>
        <v>0</v>
      </c>
      <c r="AF36" s="71">
        <f t="shared" si="50"/>
        <v>0</v>
      </c>
      <c r="AG36" s="71">
        <f t="shared" si="51"/>
        <v>0</v>
      </c>
      <c r="AH36" s="71">
        <f t="shared" si="52"/>
        <v>0</v>
      </c>
      <c r="AI36" s="160">
        <f t="shared" si="27"/>
        <v>0</v>
      </c>
      <c r="AJ36" s="75" t="s">
        <v>44</v>
      </c>
      <c r="AK36" s="71">
        <f t="shared" si="53"/>
        <v>0</v>
      </c>
      <c r="AL36" s="71">
        <f t="shared" si="54"/>
        <v>0</v>
      </c>
      <c r="AM36" s="87">
        <f t="shared" si="55"/>
        <v>0</v>
      </c>
      <c r="AN36" s="87">
        <f t="shared" si="56"/>
        <v>0</v>
      </c>
      <c r="AO36" s="87">
        <f t="shared" si="57"/>
        <v>0</v>
      </c>
      <c r="AP36" s="87">
        <f t="shared" si="58"/>
        <v>0</v>
      </c>
      <c r="AQ36" s="71">
        <f t="shared" si="59"/>
        <v>0</v>
      </c>
      <c r="AR36" s="73">
        <f t="shared" si="60"/>
        <v>0</v>
      </c>
      <c r="AS36" s="160">
        <f t="shared" si="61"/>
        <v>0</v>
      </c>
      <c r="AT36" s="71">
        <f t="shared" si="62"/>
        <v>0</v>
      </c>
      <c r="AU36" s="71">
        <f t="shared" si="63"/>
        <v>0</v>
      </c>
      <c r="AV36" s="71">
        <f t="shared" si="64"/>
        <v>0</v>
      </c>
      <c r="AW36" s="71">
        <f t="shared" si="65"/>
        <v>0</v>
      </c>
      <c r="AX36" s="71">
        <f t="shared" si="66"/>
        <v>0</v>
      </c>
      <c r="AY36" s="160">
        <f t="shared" si="67"/>
        <v>0</v>
      </c>
      <c r="AZ36" s="71">
        <f t="shared" si="68"/>
        <v>0</v>
      </c>
      <c r="BA36" s="71">
        <f t="shared" si="69"/>
        <v>0</v>
      </c>
      <c r="BB36" s="71">
        <f t="shared" si="70"/>
        <v>0</v>
      </c>
    </row>
    <row r="37" spans="1:54" ht="15.75">
      <c r="A37" s="75" t="s">
        <v>45</v>
      </c>
      <c r="B37" s="90">
        <v>7.666916074</v>
      </c>
      <c r="C37" s="90">
        <v>8.6669</v>
      </c>
      <c r="D37" s="71">
        <f t="shared" si="28"/>
        <v>654.83130188034</v>
      </c>
      <c r="E37" s="71">
        <v>840</v>
      </c>
      <c r="F37" s="132">
        <f t="shared" si="29"/>
        <v>12.957086869351185</v>
      </c>
      <c r="G37" s="72">
        <f t="shared" si="30"/>
        <v>12.957088165060002</v>
      </c>
      <c r="H37" s="73">
        <f t="shared" si="31"/>
        <v>1.029944685443638</v>
      </c>
      <c r="I37" s="73">
        <f t="shared" si="32"/>
        <v>11.927142183907547</v>
      </c>
      <c r="J37" s="160">
        <f t="shared" si="33"/>
        <v>12.957086869351185</v>
      </c>
      <c r="K37" s="71">
        <f t="shared" si="34"/>
        <v>0</v>
      </c>
      <c r="L37" s="71">
        <f t="shared" si="35"/>
        <v>0</v>
      </c>
      <c r="M37" s="71">
        <f t="shared" si="36"/>
        <v>0</v>
      </c>
      <c r="N37" s="71">
        <f t="shared" si="37"/>
        <v>0</v>
      </c>
      <c r="O37" s="160">
        <f t="shared" si="24"/>
        <v>0</v>
      </c>
      <c r="P37" s="75" t="s">
        <v>45</v>
      </c>
      <c r="Q37" s="87">
        <f t="shared" si="38"/>
        <v>0</v>
      </c>
      <c r="R37" s="76">
        <f t="shared" si="39"/>
        <v>0</v>
      </c>
      <c r="S37" s="71">
        <f t="shared" si="40"/>
        <v>0</v>
      </c>
      <c r="T37" s="71">
        <f t="shared" si="41"/>
        <v>0</v>
      </c>
      <c r="U37" s="71">
        <f t="shared" si="42"/>
        <v>0</v>
      </c>
      <c r="V37" s="160">
        <f t="shared" si="25"/>
        <v>0</v>
      </c>
      <c r="W37" s="71">
        <f t="shared" si="43"/>
        <v>0</v>
      </c>
      <c r="X37" s="71">
        <f t="shared" si="44"/>
        <v>0</v>
      </c>
      <c r="Y37" s="71">
        <f t="shared" si="45"/>
        <v>0</v>
      </c>
      <c r="Z37" s="71">
        <f t="shared" si="46"/>
        <v>0</v>
      </c>
      <c r="AA37" s="77">
        <f t="shared" si="47"/>
        <v>0</v>
      </c>
      <c r="AB37" s="160">
        <f t="shared" si="26"/>
        <v>0</v>
      </c>
      <c r="AC37" s="75" t="s">
        <v>45</v>
      </c>
      <c r="AD37" s="71">
        <f t="shared" si="48"/>
        <v>0</v>
      </c>
      <c r="AE37" s="87">
        <f t="shared" si="49"/>
        <v>0</v>
      </c>
      <c r="AF37" s="71">
        <f t="shared" si="50"/>
        <v>0</v>
      </c>
      <c r="AG37" s="71">
        <f t="shared" si="51"/>
        <v>0</v>
      </c>
      <c r="AH37" s="71">
        <f t="shared" si="52"/>
        <v>0</v>
      </c>
      <c r="AI37" s="160">
        <f t="shared" si="27"/>
        <v>0</v>
      </c>
      <c r="AJ37" s="75" t="s">
        <v>45</v>
      </c>
      <c r="AK37" s="71">
        <f t="shared" si="53"/>
        <v>0</v>
      </c>
      <c r="AL37" s="71">
        <f t="shared" si="54"/>
        <v>0</v>
      </c>
      <c r="AM37" s="87">
        <f t="shared" si="55"/>
        <v>0</v>
      </c>
      <c r="AN37" s="87">
        <f t="shared" si="56"/>
        <v>0</v>
      </c>
      <c r="AO37" s="87">
        <f t="shared" si="57"/>
        <v>0</v>
      </c>
      <c r="AP37" s="87">
        <f t="shared" si="58"/>
        <v>0</v>
      </c>
      <c r="AQ37" s="71">
        <f t="shared" si="59"/>
        <v>0</v>
      </c>
      <c r="AR37" s="73">
        <f t="shared" si="60"/>
        <v>0</v>
      </c>
      <c r="AS37" s="160">
        <f t="shared" si="61"/>
        <v>0</v>
      </c>
      <c r="AT37" s="71">
        <f t="shared" si="62"/>
        <v>0</v>
      </c>
      <c r="AU37" s="71">
        <f t="shared" si="63"/>
        <v>0</v>
      </c>
      <c r="AV37" s="71">
        <f t="shared" si="64"/>
        <v>0</v>
      </c>
      <c r="AW37" s="71">
        <f t="shared" si="65"/>
        <v>0</v>
      </c>
      <c r="AX37" s="71">
        <f t="shared" si="66"/>
        <v>0</v>
      </c>
      <c r="AY37" s="160">
        <f t="shared" si="67"/>
        <v>0</v>
      </c>
      <c r="AZ37" s="71">
        <f t="shared" si="68"/>
        <v>0</v>
      </c>
      <c r="BA37" s="71">
        <f t="shared" si="69"/>
        <v>0</v>
      </c>
      <c r="BB37" s="71">
        <f t="shared" si="70"/>
        <v>0</v>
      </c>
    </row>
    <row r="38" spans="1:54" ht="15.75">
      <c r="A38" s="75" t="s">
        <v>46</v>
      </c>
      <c r="B38" s="90">
        <v>16.58797855</v>
      </c>
      <c r="C38" s="90">
        <v>17.588</v>
      </c>
      <c r="D38" s="71">
        <f t="shared" si="28"/>
        <v>1416.7792479555</v>
      </c>
      <c r="E38" s="71">
        <v>1511</v>
      </c>
      <c r="F38" s="132">
        <f t="shared" si="29"/>
        <v>28.03368094613162</v>
      </c>
      <c r="G38" s="72">
        <f t="shared" si="30"/>
        <v>28.033683749499996</v>
      </c>
      <c r="H38" s="73">
        <f t="shared" si="31"/>
        <v>2.22836668419563</v>
      </c>
      <c r="I38" s="73">
        <f t="shared" si="32"/>
        <v>25.80531426193599</v>
      </c>
      <c r="J38" s="160">
        <f t="shared" si="33"/>
        <v>28.03368094613162</v>
      </c>
      <c r="K38" s="71">
        <f t="shared" si="34"/>
        <v>0</v>
      </c>
      <c r="L38" s="71">
        <f t="shared" si="35"/>
        <v>0</v>
      </c>
      <c r="M38" s="71">
        <f t="shared" si="36"/>
        <v>0</v>
      </c>
      <c r="N38" s="71">
        <f t="shared" si="37"/>
        <v>0</v>
      </c>
      <c r="O38" s="160">
        <f t="shared" si="24"/>
        <v>0</v>
      </c>
      <c r="P38" s="75" t="s">
        <v>46</v>
      </c>
      <c r="Q38" s="87">
        <f t="shared" si="38"/>
        <v>0</v>
      </c>
      <c r="R38" s="76">
        <f t="shared" si="39"/>
        <v>0</v>
      </c>
      <c r="S38" s="71">
        <f t="shared" si="40"/>
        <v>0</v>
      </c>
      <c r="T38" s="71">
        <f t="shared" si="41"/>
        <v>0</v>
      </c>
      <c r="U38" s="71">
        <f t="shared" si="42"/>
        <v>0</v>
      </c>
      <c r="V38" s="160">
        <f t="shared" si="25"/>
        <v>0</v>
      </c>
      <c r="W38" s="71">
        <f t="shared" si="43"/>
        <v>0</v>
      </c>
      <c r="X38" s="71">
        <f t="shared" si="44"/>
        <v>0</v>
      </c>
      <c r="Y38" s="71">
        <f t="shared" si="45"/>
        <v>0</v>
      </c>
      <c r="Z38" s="71">
        <f t="shared" si="46"/>
        <v>0</v>
      </c>
      <c r="AA38" s="77">
        <f t="shared" si="47"/>
        <v>0</v>
      </c>
      <c r="AB38" s="160">
        <f t="shared" si="26"/>
        <v>0</v>
      </c>
      <c r="AC38" s="75" t="s">
        <v>46</v>
      </c>
      <c r="AD38" s="71">
        <f t="shared" si="48"/>
        <v>0</v>
      </c>
      <c r="AE38" s="87">
        <f t="shared" si="49"/>
        <v>0</v>
      </c>
      <c r="AF38" s="71">
        <f t="shared" si="50"/>
        <v>0</v>
      </c>
      <c r="AG38" s="71">
        <f t="shared" si="51"/>
        <v>0</v>
      </c>
      <c r="AH38" s="71">
        <f t="shared" si="52"/>
        <v>0</v>
      </c>
      <c r="AI38" s="160">
        <f t="shared" si="27"/>
        <v>0</v>
      </c>
      <c r="AJ38" s="75" t="s">
        <v>46</v>
      </c>
      <c r="AK38" s="71">
        <f t="shared" si="53"/>
        <v>0</v>
      </c>
      <c r="AL38" s="71">
        <f t="shared" si="54"/>
        <v>0</v>
      </c>
      <c r="AM38" s="87">
        <f t="shared" si="55"/>
        <v>0</v>
      </c>
      <c r="AN38" s="87">
        <f t="shared" si="56"/>
        <v>0</v>
      </c>
      <c r="AO38" s="87">
        <f t="shared" si="57"/>
        <v>0</v>
      </c>
      <c r="AP38" s="87">
        <f t="shared" si="58"/>
        <v>0</v>
      </c>
      <c r="AQ38" s="71">
        <f t="shared" si="59"/>
        <v>0</v>
      </c>
      <c r="AR38" s="73">
        <f t="shared" si="60"/>
        <v>0</v>
      </c>
      <c r="AS38" s="160">
        <f t="shared" si="61"/>
        <v>0</v>
      </c>
      <c r="AT38" s="71">
        <f t="shared" si="62"/>
        <v>0</v>
      </c>
      <c r="AU38" s="71">
        <f t="shared" si="63"/>
        <v>0</v>
      </c>
      <c r="AV38" s="71">
        <f t="shared" si="64"/>
        <v>0</v>
      </c>
      <c r="AW38" s="71">
        <f t="shared" si="65"/>
        <v>0</v>
      </c>
      <c r="AX38" s="71">
        <f t="shared" si="66"/>
        <v>0</v>
      </c>
      <c r="AY38" s="160">
        <f t="shared" si="67"/>
        <v>0</v>
      </c>
      <c r="AZ38" s="71">
        <f t="shared" si="68"/>
        <v>0</v>
      </c>
      <c r="BA38" s="71">
        <f t="shared" si="69"/>
        <v>0</v>
      </c>
      <c r="BB38" s="71">
        <f t="shared" si="70"/>
        <v>0</v>
      </c>
    </row>
    <row r="39" spans="1:54" ht="15.75">
      <c r="A39" s="75" t="s">
        <v>47</v>
      </c>
      <c r="B39" s="90">
        <v>9.579623394</v>
      </c>
      <c r="C39" s="90">
        <v>8.7796</v>
      </c>
      <c r="D39" s="71">
        <f t="shared" si="28"/>
        <v>818.19563408154</v>
      </c>
      <c r="E39" s="71">
        <v>832</v>
      </c>
      <c r="F39" s="132">
        <f t="shared" si="29"/>
        <v>16.189561916903646</v>
      </c>
      <c r="G39" s="72">
        <f t="shared" si="30"/>
        <v>16.18956353586</v>
      </c>
      <c r="H39" s="73">
        <f t="shared" si="31"/>
        <v>1.286890596945622</v>
      </c>
      <c r="I39" s="73">
        <f t="shared" si="32"/>
        <v>14.902671319958024</v>
      </c>
      <c r="J39" s="160">
        <f t="shared" si="33"/>
        <v>16.189561916903646</v>
      </c>
      <c r="K39" s="71">
        <f t="shared" si="34"/>
        <v>0</v>
      </c>
      <c r="L39" s="71">
        <f t="shared" si="35"/>
        <v>0</v>
      </c>
      <c r="M39" s="71">
        <f t="shared" si="36"/>
        <v>0</v>
      </c>
      <c r="N39" s="71">
        <f t="shared" si="37"/>
        <v>0</v>
      </c>
      <c r="O39" s="160">
        <f t="shared" si="24"/>
        <v>0</v>
      </c>
      <c r="P39" s="75" t="s">
        <v>47</v>
      </c>
      <c r="Q39" s="87">
        <f t="shared" si="38"/>
        <v>0</v>
      </c>
      <c r="R39" s="76">
        <f t="shared" si="39"/>
        <v>0</v>
      </c>
      <c r="S39" s="71">
        <f t="shared" si="40"/>
        <v>0</v>
      </c>
      <c r="T39" s="71">
        <f t="shared" si="41"/>
        <v>0</v>
      </c>
      <c r="U39" s="71">
        <f t="shared" si="42"/>
        <v>0</v>
      </c>
      <c r="V39" s="160">
        <f t="shared" si="25"/>
        <v>0</v>
      </c>
      <c r="W39" s="71">
        <f t="shared" si="43"/>
        <v>0</v>
      </c>
      <c r="X39" s="71">
        <f t="shared" si="44"/>
        <v>0</v>
      </c>
      <c r="Y39" s="71">
        <f t="shared" si="45"/>
        <v>0</v>
      </c>
      <c r="Z39" s="71">
        <f t="shared" si="46"/>
        <v>0</v>
      </c>
      <c r="AA39" s="77">
        <f t="shared" si="47"/>
        <v>0</v>
      </c>
      <c r="AB39" s="160">
        <f t="shared" si="26"/>
        <v>0</v>
      </c>
      <c r="AC39" s="75" t="s">
        <v>47</v>
      </c>
      <c r="AD39" s="71">
        <f t="shared" si="48"/>
        <v>0</v>
      </c>
      <c r="AE39" s="87">
        <f t="shared" si="49"/>
        <v>0</v>
      </c>
      <c r="AF39" s="71">
        <f t="shared" si="50"/>
        <v>0</v>
      </c>
      <c r="AG39" s="71">
        <f t="shared" si="51"/>
        <v>0</v>
      </c>
      <c r="AH39" s="71">
        <f t="shared" si="52"/>
        <v>0</v>
      </c>
      <c r="AI39" s="160">
        <f t="shared" si="27"/>
        <v>0</v>
      </c>
      <c r="AJ39" s="75" t="s">
        <v>47</v>
      </c>
      <c r="AK39" s="71">
        <f t="shared" si="53"/>
        <v>0</v>
      </c>
      <c r="AL39" s="71">
        <f t="shared" si="54"/>
        <v>0</v>
      </c>
      <c r="AM39" s="87">
        <f t="shared" si="55"/>
        <v>0</v>
      </c>
      <c r="AN39" s="87">
        <f t="shared" si="56"/>
        <v>0</v>
      </c>
      <c r="AO39" s="87">
        <f t="shared" si="57"/>
        <v>0</v>
      </c>
      <c r="AP39" s="87">
        <f t="shared" si="58"/>
        <v>0</v>
      </c>
      <c r="AQ39" s="71">
        <f t="shared" si="59"/>
        <v>0</v>
      </c>
      <c r="AR39" s="73">
        <f t="shared" si="60"/>
        <v>0</v>
      </c>
      <c r="AS39" s="160">
        <f t="shared" si="61"/>
        <v>0</v>
      </c>
      <c r="AT39" s="71">
        <f t="shared" si="62"/>
        <v>0</v>
      </c>
      <c r="AU39" s="71">
        <f t="shared" si="63"/>
        <v>0</v>
      </c>
      <c r="AV39" s="71">
        <f t="shared" si="64"/>
        <v>0</v>
      </c>
      <c r="AW39" s="71">
        <f t="shared" si="65"/>
        <v>0</v>
      </c>
      <c r="AX39" s="71">
        <f t="shared" si="66"/>
        <v>0</v>
      </c>
      <c r="AY39" s="160">
        <f t="shared" si="67"/>
        <v>0</v>
      </c>
      <c r="AZ39" s="71">
        <f t="shared" si="68"/>
        <v>0</v>
      </c>
      <c r="BA39" s="71">
        <f t="shared" si="69"/>
        <v>0</v>
      </c>
      <c r="BB39" s="71">
        <f t="shared" si="70"/>
        <v>0</v>
      </c>
    </row>
    <row r="40" spans="1:54" ht="15.75">
      <c r="A40" s="75" t="s">
        <v>92</v>
      </c>
      <c r="B40" s="90">
        <v>1.46969512</v>
      </c>
      <c r="C40" s="121">
        <v>1.2697</v>
      </c>
      <c r="D40" s="77">
        <f t="shared" si="28"/>
        <v>125.5266601992</v>
      </c>
      <c r="E40" s="91">
        <v>143</v>
      </c>
      <c r="F40" s="132">
        <f t="shared" si="29"/>
        <v>2.483784504421524</v>
      </c>
      <c r="G40" s="72">
        <f t="shared" si="30"/>
        <v>2.4837847527999997</v>
      </c>
      <c r="H40" s="73">
        <f t="shared" si="31"/>
        <v>0.1974333178368439</v>
      </c>
      <c r="I40" s="73">
        <f t="shared" si="32"/>
        <v>2.2863511865846804</v>
      </c>
      <c r="J40" s="160">
        <f t="shared" si="33"/>
        <v>2.483784504421524</v>
      </c>
      <c r="K40" s="71">
        <f t="shared" si="34"/>
        <v>0</v>
      </c>
      <c r="L40" s="71">
        <f t="shared" si="35"/>
        <v>0</v>
      </c>
      <c r="M40" s="71">
        <f t="shared" si="36"/>
        <v>0</v>
      </c>
      <c r="N40" s="71">
        <f t="shared" si="37"/>
        <v>0</v>
      </c>
      <c r="O40" s="160">
        <f t="shared" si="24"/>
        <v>0</v>
      </c>
      <c r="P40" s="75" t="s">
        <v>92</v>
      </c>
      <c r="Q40" s="87">
        <f t="shared" si="38"/>
        <v>0</v>
      </c>
      <c r="R40" s="76">
        <f t="shared" si="39"/>
        <v>0</v>
      </c>
      <c r="S40" s="71">
        <f t="shared" si="40"/>
        <v>0</v>
      </c>
      <c r="T40" s="71">
        <f t="shared" si="41"/>
        <v>0</v>
      </c>
      <c r="U40" s="71">
        <f t="shared" si="42"/>
        <v>0</v>
      </c>
      <c r="V40" s="160">
        <f t="shared" si="25"/>
        <v>0</v>
      </c>
      <c r="W40" s="71">
        <f t="shared" si="43"/>
        <v>0</v>
      </c>
      <c r="X40" s="71">
        <f t="shared" si="44"/>
        <v>0</v>
      </c>
      <c r="Y40" s="71">
        <f t="shared" si="45"/>
        <v>0</v>
      </c>
      <c r="Z40" s="71">
        <f t="shared" si="46"/>
        <v>0</v>
      </c>
      <c r="AA40" s="77">
        <f t="shared" si="47"/>
        <v>0</v>
      </c>
      <c r="AB40" s="160">
        <f t="shared" si="26"/>
        <v>0</v>
      </c>
      <c r="AC40" s="75" t="s">
        <v>92</v>
      </c>
      <c r="AD40" s="71">
        <f t="shared" si="48"/>
        <v>0</v>
      </c>
      <c r="AE40" s="87">
        <f t="shared" si="49"/>
        <v>0</v>
      </c>
      <c r="AF40" s="71">
        <f t="shared" si="50"/>
        <v>0</v>
      </c>
      <c r="AG40" s="71">
        <f t="shared" si="51"/>
        <v>0</v>
      </c>
      <c r="AH40" s="71">
        <f t="shared" si="52"/>
        <v>0</v>
      </c>
      <c r="AI40" s="160">
        <f t="shared" si="27"/>
        <v>0</v>
      </c>
      <c r="AJ40" s="75" t="s">
        <v>92</v>
      </c>
      <c r="AK40" s="71">
        <f t="shared" si="53"/>
        <v>0</v>
      </c>
      <c r="AL40" s="71">
        <f t="shared" si="54"/>
        <v>0</v>
      </c>
      <c r="AM40" s="87">
        <f t="shared" si="55"/>
        <v>0</v>
      </c>
      <c r="AN40" s="87">
        <f t="shared" si="56"/>
        <v>0</v>
      </c>
      <c r="AO40" s="87">
        <f t="shared" si="57"/>
        <v>0</v>
      </c>
      <c r="AP40" s="87">
        <f t="shared" si="58"/>
        <v>0</v>
      </c>
      <c r="AQ40" s="71">
        <f t="shared" si="59"/>
        <v>0</v>
      </c>
      <c r="AR40" s="73">
        <f t="shared" si="60"/>
        <v>0</v>
      </c>
      <c r="AS40" s="160">
        <f t="shared" si="61"/>
        <v>0</v>
      </c>
      <c r="AT40" s="71">
        <f t="shared" si="62"/>
        <v>0</v>
      </c>
      <c r="AU40" s="71">
        <f t="shared" si="63"/>
        <v>0</v>
      </c>
      <c r="AV40" s="71">
        <f t="shared" si="64"/>
        <v>0</v>
      </c>
      <c r="AW40" s="71">
        <f t="shared" si="65"/>
        <v>0</v>
      </c>
      <c r="AX40" s="71">
        <f t="shared" si="66"/>
        <v>0</v>
      </c>
      <c r="AY40" s="160">
        <f t="shared" si="67"/>
        <v>0</v>
      </c>
      <c r="AZ40" s="71">
        <f t="shared" si="68"/>
        <v>0</v>
      </c>
      <c r="BA40" s="71">
        <f t="shared" si="69"/>
        <v>0</v>
      </c>
      <c r="BB40" s="71">
        <f t="shared" si="70"/>
        <v>0</v>
      </c>
    </row>
    <row r="41" spans="1:54" s="85" customFormat="1" ht="16.5" thickBot="1">
      <c r="A41" s="203" t="s">
        <v>97</v>
      </c>
      <c r="B41" s="82"/>
      <c r="C41" s="82"/>
      <c r="D41" s="82"/>
      <c r="E41" s="82"/>
      <c r="F41" s="134"/>
      <c r="G41" s="89"/>
      <c r="H41" s="82"/>
      <c r="I41" s="82"/>
      <c r="J41" s="161">
        <v>2.28067065</v>
      </c>
      <c r="K41" s="82">
        <v>2.247067065</v>
      </c>
      <c r="L41" s="82">
        <v>2.277067065</v>
      </c>
      <c r="M41" s="82">
        <v>2.257067065</v>
      </c>
      <c r="N41" s="82">
        <v>2.2667067065</v>
      </c>
      <c r="O41" s="161">
        <v>8.220871536</v>
      </c>
      <c r="P41" s="82"/>
      <c r="Q41" s="82">
        <v>2.019161429</v>
      </c>
      <c r="R41" s="83">
        <v>2.029463273</v>
      </c>
      <c r="S41" s="82">
        <v>2.019161429</v>
      </c>
      <c r="T41" s="82">
        <v>2.019161429</v>
      </c>
      <c r="U41" s="82">
        <v>2.019161429</v>
      </c>
      <c r="V41" s="161">
        <v>10.10610899</v>
      </c>
      <c r="W41" s="82">
        <v>1.967652209</v>
      </c>
      <c r="X41" s="82">
        <v>1.967652209</v>
      </c>
      <c r="Y41" s="82">
        <v>1.97815784</v>
      </c>
      <c r="Z41" s="82">
        <v>1.988460745</v>
      </c>
      <c r="AA41" s="82">
        <v>1.988460745</v>
      </c>
      <c r="AB41" s="161">
        <v>9.890789202</v>
      </c>
      <c r="AC41" s="82"/>
      <c r="AD41" s="82">
        <v>2.0489868073</v>
      </c>
      <c r="AE41" s="82">
        <v>2.0838962349</v>
      </c>
      <c r="AF41" s="82">
        <v>2.109243968</v>
      </c>
      <c r="AG41" s="82">
        <v>2.119243968</v>
      </c>
      <c r="AH41" s="82">
        <v>2.132481714</v>
      </c>
      <c r="AI41" s="161">
        <v>10.50056566</v>
      </c>
      <c r="AJ41" s="82"/>
      <c r="AK41" s="82">
        <v>11.24961368</v>
      </c>
      <c r="AL41" s="82">
        <v>10.52848459</v>
      </c>
      <c r="AM41" s="82">
        <v>8.838982177</v>
      </c>
      <c r="AN41" s="82">
        <v>7.118574224</v>
      </c>
      <c r="AO41" s="82">
        <v>5.872051097</v>
      </c>
      <c r="AP41" s="82">
        <v>4.687339033</v>
      </c>
      <c r="AQ41" s="82">
        <v>3.430514062</v>
      </c>
      <c r="AR41" s="82">
        <v>2.338518594</v>
      </c>
      <c r="AS41" s="161"/>
      <c r="AT41" s="82">
        <v>1.782219017</v>
      </c>
      <c r="AU41" s="82">
        <v>3.368702997</v>
      </c>
      <c r="AV41" s="82"/>
      <c r="AW41" s="82"/>
      <c r="AX41" s="82"/>
      <c r="AY41" s="161"/>
      <c r="AZ41" s="82">
        <v>27.82528072</v>
      </c>
      <c r="BA41" s="82">
        <v>2.493046255</v>
      </c>
      <c r="BB41" s="82">
        <v>2.1324481714</v>
      </c>
    </row>
    <row r="42" spans="1:54" ht="16.5" thickBot="1">
      <c r="A42" s="37" t="s">
        <v>48</v>
      </c>
      <c r="B42" s="37">
        <v>8699</v>
      </c>
      <c r="C42" s="37">
        <f>SUM(+C44)</f>
        <v>100</v>
      </c>
      <c r="D42" s="38">
        <f>SUM(D44:D44)</f>
        <v>8699</v>
      </c>
      <c r="E42" s="38">
        <f>SUM(E44:E44)</f>
        <v>8809</v>
      </c>
      <c r="F42" s="129">
        <f>SUM(F44:F44)</f>
        <v>171.99998280000003</v>
      </c>
      <c r="G42" s="38">
        <f aca="true" t="shared" si="71" ref="G42:O42">SUM(G44:G44)</f>
        <v>172</v>
      </c>
      <c r="H42" s="38">
        <f t="shared" si="71"/>
        <v>13.6720908</v>
      </c>
      <c r="I42" s="38">
        <f t="shared" si="71"/>
        <v>158.32789200000002</v>
      </c>
      <c r="J42" s="155">
        <f t="shared" si="71"/>
        <v>171.99998280000003</v>
      </c>
      <c r="K42" s="38">
        <f t="shared" si="71"/>
        <v>0</v>
      </c>
      <c r="L42" s="38">
        <f t="shared" si="71"/>
        <v>0</v>
      </c>
      <c r="M42" s="38">
        <f t="shared" si="71"/>
        <v>0</v>
      </c>
      <c r="N42" s="38">
        <f t="shared" si="71"/>
        <v>0</v>
      </c>
      <c r="O42" s="155">
        <f t="shared" si="71"/>
        <v>0</v>
      </c>
      <c r="P42" s="23" t="s">
        <v>48</v>
      </c>
      <c r="Q42" s="38">
        <f aca="true" t="shared" si="72" ref="Q42:V42">SUM(Q44:Q44)</f>
        <v>0</v>
      </c>
      <c r="R42" s="39">
        <f t="shared" si="72"/>
        <v>0</v>
      </c>
      <c r="S42" s="38">
        <f t="shared" si="72"/>
        <v>0</v>
      </c>
      <c r="T42" s="38">
        <f t="shared" si="72"/>
        <v>0</v>
      </c>
      <c r="U42" s="38">
        <f t="shared" si="72"/>
        <v>0</v>
      </c>
      <c r="V42" s="155">
        <f t="shared" si="72"/>
        <v>0</v>
      </c>
      <c r="W42" s="38"/>
      <c r="X42" s="38"/>
      <c r="Y42" s="38"/>
      <c r="Z42" s="38"/>
      <c r="AA42" s="40"/>
      <c r="AB42" s="155">
        <f>SUM(AB44:AB44)</f>
        <v>0</v>
      </c>
      <c r="AC42" s="23" t="s">
        <v>48</v>
      </c>
      <c r="AD42" s="38">
        <f aca="true" t="shared" si="73" ref="AD42:AI42">SUM(AD44:AD44)</f>
        <v>0</v>
      </c>
      <c r="AE42" s="38">
        <f t="shared" si="73"/>
        <v>0</v>
      </c>
      <c r="AF42" s="38">
        <f t="shared" si="73"/>
        <v>0</v>
      </c>
      <c r="AG42" s="38">
        <f t="shared" si="73"/>
        <v>0</v>
      </c>
      <c r="AH42" s="38">
        <f t="shared" si="73"/>
        <v>0</v>
      </c>
      <c r="AI42" s="155">
        <f t="shared" si="73"/>
        <v>0</v>
      </c>
      <c r="AJ42" s="23" t="s">
        <v>48</v>
      </c>
      <c r="AK42" s="38">
        <f aca="true" t="shared" si="74" ref="AK42:BB42">SUM(AK44:AK44)</f>
        <v>0</v>
      </c>
      <c r="AL42" s="38">
        <f t="shared" si="74"/>
        <v>0</v>
      </c>
      <c r="AM42" s="38">
        <f t="shared" si="74"/>
        <v>0</v>
      </c>
      <c r="AN42" s="38">
        <f t="shared" si="74"/>
        <v>0</v>
      </c>
      <c r="AO42" s="38">
        <f t="shared" si="74"/>
        <v>0</v>
      </c>
      <c r="AP42" s="38">
        <f t="shared" si="74"/>
        <v>0</v>
      </c>
      <c r="AQ42" s="38">
        <f t="shared" si="74"/>
        <v>0</v>
      </c>
      <c r="AR42" s="38">
        <f t="shared" si="74"/>
        <v>0</v>
      </c>
      <c r="AS42" s="155">
        <f t="shared" si="74"/>
        <v>0</v>
      </c>
      <c r="AT42" s="38">
        <f t="shared" si="74"/>
        <v>0</v>
      </c>
      <c r="AU42" s="38">
        <f t="shared" si="74"/>
        <v>0</v>
      </c>
      <c r="AV42" s="38">
        <f t="shared" si="74"/>
        <v>0</v>
      </c>
      <c r="AW42" s="38">
        <f t="shared" si="74"/>
        <v>0</v>
      </c>
      <c r="AX42" s="38">
        <f t="shared" si="74"/>
        <v>0</v>
      </c>
      <c r="AY42" s="155">
        <f t="shared" si="74"/>
        <v>0</v>
      </c>
      <c r="AZ42" s="38">
        <f t="shared" si="74"/>
        <v>0</v>
      </c>
      <c r="BA42" s="38">
        <f t="shared" si="74"/>
        <v>0</v>
      </c>
      <c r="BB42" s="38">
        <f t="shared" si="74"/>
        <v>0</v>
      </c>
    </row>
    <row r="43" spans="1:54" s="143" customFormat="1" ht="16.5" thickBot="1">
      <c r="A43" s="141" t="s">
        <v>98</v>
      </c>
      <c r="B43" s="142"/>
      <c r="C43" s="142"/>
      <c r="D43" s="86"/>
      <c r="E43" s="86"/>
      <c r="F43" s="86"/>
      <c r="G43" s="86"/>
      <c r="H43" s="86"/>
      <c r="I43" s="86"/>
      <c r="J43" s="162">
        <v>172</v>
      </c>
      <c r="K43" s="86"/>
      <c r="L43" s="86"/>
      <c r="M43" s="86"/>
      <c r="N43" s="86"/>
      <c r="O43" s="162">
        <f>SUM(K43:N43)</f>
        <v>0</v>
      </c>
      <c r="P43" s="86"/>
      <c r="Q43" s="86"/>
      <c r="R43" s="86"/>
      <c r="S43" s="86"/>
      <c r="T43" s="86"/>
      <c r="U43" s="86"/>
      <c r="V43" s="184"/>
      <c r="W43" s="86"/>
      <c r="X43" s="86"/>
      <c r="Y43" s="86"/>
      <c r="Z43" s="86"/>
      <c r="AA43" s="86"/>
      <c r="AB43" s="174">
        <f>SUM(W43:AA43)</f>
        <v>0</v>
      </c>
      <c r="AC43" s="86"/>
      <c r="AD43" s="86"/>
      <c r="AE43" s="86"/>
      <c r="AF43" s="86"/>
      <c r="AG43" s="86"/>
      <c r="AH43" s="86"/>
      <c r="AI43" s="174">
        <f>SUM(AD43:AH43)</f>
        <v>0</v>
      </c>
      <c r="AJ43" s="86"/>
      <c r="AK43" s="86"/>
      <c r="AL43" s="86"/>
      <c r="AM43" s="86"/>
      <c r="AN43" s="86"/>
      <c r="AO43" s="86"/>
      <c r="AP43" s="86"/>
      <c r="AQ43" s="86"/>
      <c r="AR43" s="86"/>
      <c r="AS43" s="162"/>
      <c r="AT43" s="86"/>
      <c r="AU43" s="86"/>
      <c r="AV43" s="86"/>
      <c r="AW43" s="86"/>
      <c r="AX43" s="86"/>
      <c r="AY43" s="162"/>
      <c r="AZ43" s="86"/>
      <c r="BA43" s="86"/>
      <c r="BB43" s="86"/>
    </row>
    <row r="44" spans="1:54" ht="15.75">
      <c r="A44" s="69" t="s">
        <v>49</v>
      </c>
      <c r="B44" s="69">
        <v>100</v>
      </c>
      <c r="C44" s="69">
        <v>100</v>
      </c>
      <c r="D44" s="71">
        <f>B42*B44/100</f>
        <v>8699</v>
      </c>
      <c r="E44" s="71">
        <v>8809</v>
      </c>
      <c r="F44" s="132">
        <f>(J44+O44+V44+AB44+AI44+AS44+AY44)</f>
        <v>171.99998280000003</v>
      </c>
      <c r="G44" s="72">
        <f>J43*B44/100</f>
        <v>172</v>
      </c>
      <c r="H44" s="73">
        <f>G44*7.94889/100</f>
        <v>13.6720908</v>
      </c>
      <c r="I44" s="73">
        <f>G44*92.0511/100</f>
        <v>158.32789200000002</v>
      </c>
      <c r="J44" s="160">
        <f>SUM(H44:I44)</f>
        <v>171.99998280000003</v>
      </c>
      <c r="K44" s="71">
        <f>$K$43*B44/100</f>
        <v>0</v>
      </c>
      <c r="L44" s="71">
        <f>$L$43*B44/100</f>
        <v>0</v>
      </c>
      <c r="M44" s="71">
        <f>$M$43*B44/100</f>
        <v>0</v>
      </c>
      <c r="N44" s="71">
        <f>$N$43*B44/100</f>
        <v>0</v>
      </c>
      <c r="O44" s="160">
        <f>SUM(K44:N44)</f>
        <v>0</v>
      </c>
      <c r="P44" s="75" t="s">
        <v>49</v>
      </c>
      <c r="Q44" s="87"/>
      <c r="R44" s="87"/>
      <c r="S44" s="87"/>
      <c r="T44" s="87"/>
      <c r="U44" s="71"/>
      <c r="V44" s="160">
        <f>SUM(Q44:U44)</f>
        <v>0</v>
      </c>
      <c r="W44" s="87">
        <f>$W$43*B44/100</f>
        <v>0</v>
      </c>
      <c r="X44" s="87">
        <f>$X$43*B44/100</f>
        <v>0</v>
      </c>
      <c r="Y44" s="87">
        <f>$Y$43*B44/100</f>
        <v>0</v>
      </c>
      <c r="Z44" s="87">
        <f>$Z$43*B44/100</f>
        <v>0</v>
      </c>
      <c r="AA44" s="87">
        <f>$AA43*B44/100</f>
        <v>0</v>
      </c>
      <c r="AB44" s="160">
        <f>SUM(W44:AA44)</f>
        <v>0</v>
      </c>
      <c r="AC44" s="75" t="s">
        <v>49</v>
      </c>
      <c r="AD44" s="71">
        <f>$AD$43*B44/100</f>
        <v>0</v>
      </c>
      <c r="AE44" s="71">
        <f>$AE$43*B44/100</f>
        <v>0</v>
      </c>
      <c r="AF44" s="71">
        <f>$AF$43*B44/100</f>
        <v>0</v>
      </c>
      <c r="AG44" s="71">
        <f>$AG$43*B44/100</f>
        <v>0</v>
      </c>
      <c r="AH44" s="71">
        <f>$AH$43*B44/100</f>
        <v>0</v>
      </c>
      <c r="AI44" s="160">
        <f>SUM(AD44:AH44)</f>
        <v>0</v>
      </c>
      <c r="AJ44" s="75" t="s">
        <v>49</v>
      </c>
      <c r="AK44" s="71">
        <f>$AK$43*B44/100</f>
        <v>0</v>
      </c>
      <c r="AL44" s="71">
        <f>$AL$43*B44/100</f>
        <v>0</v>
      </c>
      <c r="AM44" s="71">
        <f>$AM$43*B44/100</f>
        <v>0</v>
      </c>
      <c r="AN44" s="71">
        <f>$AN$43*B44/100</f>
        <v>0</v>
      </c>
      <c r="AO44" s="71">
        <f>$AO$43*B44/100</f>
        <v>0</v>
      </c>
      <c r="AP44" s="71">
        <f>$AP$43*B44/100</f>
        <v>0</v>
      </c>
      <c r="AQ44" s="71">
        <f>$AQ$43*B44/100</f>
        <v>0</v>
      </c>
      <c r="AR44" s="71">
        <f>$AR$43*B44/100</f>
        <v>0</v>
      </c>
      <c r="AS44" s="160">
        <f>SUM(AK44:AR44)</f>
        <v>0</v>
      </c>
      <c r="AT44" s="71">
        <f>$AT$43*B44/100</f>
        <v>0</v>
      </c>
      <c r="AU44" s="71">
        <f>$AU$43*B44/100</f>
        <v>0</v>
      </c>
      <c r="AV44" s="71">
        <f>$AV$43*C44/100</f>
        <v>0</v>
      </c>
      <c r="AW44" s="71">
        <f>$AW$43*C44/100</f>
        <v>0</v>
      </c>
      <c r="AX44" s="71">
        <f>$AX$43*C44/100</f>
        <v>0</v>
      </c>
      <c r="AY44" s="160">
        <f>SUM(AT44:AX44)</f>
        <v>0</v>
      </c>
      <c r="AZ44" s="71">
        <f>$AZ$43*B44/100</f>
        <v>0</v>
      </c>
      <c r="BA44" s="71">
        <f>$BA$43*B44/100</f>
        <v>0</v>
      </c>
      <c r="BB44" s="71">
        <f>$BB$43*B44/100</f>
        <v>0</v>
      </c>
    </row>
    <row r="45" spans="1:54" s="95" customFormat="1" ht="16.5" thickBot="1">
      <c r="A45" s="203" t="s">
        <v>97</v>
      </c>
      <c r="B45" s="81"/>
      <c r="C45" s="81"/>
      <c r="D45" s="92"/>
      <c r="E45" s="92"/>
      <c r="F45" s="134"/>
      <c r="G45" s="93"/>
      <c r="H45" s="92"/>
      <c r="I45" s="92"/>
      <c r="J45" s="163">
        <v>2.00098581</v>
      </c>
      <c r="K45" s="92">
        <v>1.95903743315508</v>
      </c>
      <c r="L45" s="92">
        <v>1.92903743315508</v>
      </c>
      <c r="M45" s="92">
        <v>1.95903743315508</v>
      </c>
      <c r="N45" s="92">
        <v>1.91903743315508</v>
      </c>
      <c r="O45" s="163">
        <v>7.75232368669392</v>
      </c>
      <c r="P45" s="94"/>
      <c r="Q45" s="92">
        <v>2.031366691</v>
      </c>
      <c r="R45" s="92">
        <v>2.031366691</v>
      </c>
      <c r="S45" s="92">
        <v>2.031366691</v>
      </c>
      <c r="T45" s="92">
        <v>2.031366691</v>
      </c>
      <c r="U45" s="92">
        <v>2.031366691</v>
      </c>
      <c r="V45" s="163">
        <v>10.15683345</v>
      </c>
      <c r="W45" s="92">
        <v>1.971620612</v>
      </c>
      <c r="X45" s="92">
        <v>1.956684092</v>
      </c>
      <c r="Y45" s="92">
        <v>1.971620612</v>
      </c>
      <c r="Z45" s="92">
        <v>1.971620612</v>
      </c>
      <c r="AA45" s="92">
        <v>2.001493651</v>
      </c>
      <c r="AB45" s="163">
        <v>9.873039581</v>
      </c>
      <c r="AC45" s="94"/>
      <c r="AD45" s="92">
        <v>2.046303211</v>
      </c>
      <c r="AE45" s="92">
        <v>2.09111277</v>
      </c>
      <c r="AF45" s="92">
        <v>2.09111277</v>
      </c>
      <c r="AG45" s="92">
        <v>2.150858849</v>
      </c>
      <c r="AH45" s="92">
        <v>2.13592233</v>
      </c>
      <c r="AI45" s="163">
        <v>10.51530993</v>
      </c>
      <c r="AJ45" s="94"/>
      <c r="AK45" s="92">
        <v>11.20238984</v>
      </c>
      <c r="AL45" s="92">
        <v>10.57505601</v>
      </c>
      <c r="AM45" s="92">
        <v>8.812546676</v>
      </c>
      <c r="AN45" s="92">
        <v>7.07991038</v>
      </c>
      <c r="AO45" s="92">
        <v>5.840179238</v>
      </c>
      <c r="AP45" s="92">
        <v>4.675130694</v>
      </c>
      <c r="AQ45" s="92">
        <v>3.405526512</v>
      </c>
      <c r="AR45" s="92">
        <v>2.359970126</v>
      </c>
      <c r="AS45" s="163"/>
      <c r="AT45" s="92">
        <v>1.792382374</v>
      </c>
      <c r="AU45" s="92">
        <v>3.360716952</v>
      </c>
      <c r="AV45" s="92"/>
      <c r="AW45" s="92"/>
      <c r="AX45" s="92"/>
      <c r="AY45" s="163"/>
      <c r="AZ45" s="92">
        <v>27.54294249</v>
      </c>
      <c r="BA45" s="92">
        <v>3.047050037</v>
      </c>
      <c r="BB45" s="92">
        <v>2.165795369</v>
      </c>
    </row>
    <row r="46" spans="1:54" ht="16.5" thickBot="1">
      <c r="A46" s="96" t="s">
        <v>50</v>
      </c>
      <c r="B46" s="96">
        <v>6499</v>
      </c>
      <c r="C46" s="96">
        <f>+C48+C49+C50</f>
        <v>0</v>
      </c>
      <c r="D46" s="38">
        <f>SUM(D48:D51)</f>
        <v>6499.2225418</v>
      </c>
      <c r="E46" s="38">
        <f>SUM(E48:E52)</f>
        <v>7102</v>
      </c>
      <c r="F46" s="129">
        <f aca="true" t="shared" si="75" ref="F46:O46">SUM(F48:F51)</f>
        <v>6500.314496174896</v>
      </c>
      <c r="G46" s="38">
        <f t="shared" si="75"/>
        <v>129.00000258</v>
      </c>
      <c r="H46" s="38">
        <f t="shared" si="75"/>
        <v>13.48058539489534</v>
      </c>
      <c r="I46" s="38">
        <f t="shared" si="75"/>
        <v>116</v>
      </c>
      <c r="J46" s="155">
        <f t="shared" si="75"/>
        <v>129.48058539489534</v>
      </c>
      <c r="K46" s="155">
        <f t="shared" si="75"/>
        <v>128.00000256</v>
      </c>
      <c r="L46" s="155">
        <f t="shared" si="75"/>
        <v>128.3370496</v>
      </c>
      <c r="M46" s="155">
        <f t="shared" si="75"/>
        <v>128.52818059999998</v>
      </c>
      <c r="N46" s="155">
        <f t="shared" si="75"/>
        <v>130.43268799999998</v>
      </c>
      <c r="O46" s="155">
        <f t="shared" si="75"/>
        <v>515.29792076</v>
      </c>
      <c r="P46" s="23" t="s">
        <v>50</v>
      </c>
      <c r="Q46" s="38">
        <f aca="true" t="shared" si="76" ref="Q46:AB46">SUM(Q48:Q51)</f>
        <v>130.41161599999998</v>
      </c>
      <c r="R46" s="38">
        <f t="shared" si="76"/>
        <v>130.8378592</v>
      </c>
      <c r="S46" s="38">
        <f t="shared" si="76"/>
        <v>130.63321702</v>
      </c>
      <c r="T46" s="38">
        <f t="shared" si="76"/>
        <v>131</v>
      </c>
      <c r="U46" s="38">
        <f t="shared" si="76"/>
        <v>131</v>
      </c>
      <c r="V46" s="155">
        <f t="shared" si="76"/>
        <v>653.88269222</v>
      </c>
      <c r="W46" s="38">
        <f t="shared" si="76"/>
        <v>131</v>
      </c>
      <c r="X46" s="38">
        <f t="shared" si="76"/>
        <v>130.9543242</v>
      </c>
      <c r="Y46" s="38">
        <f t="shared" si="76"/>
        <v>132.3008832</v>
      </c>
      <c r="Z46" s="38">
        <f t="shared" si="76"/>
        <v>132.1600824</v>
      </c>
      <c r="AA46" s="38">
        <f t="shared" si="76"/>
        <v>132.0367808</v>
      </c>
      <c r="AB46" s="155">
        <f t="shared" si="76"/>
        <v>658.4520706</v>
      </c>
      <c r="AC46" s="23" t="s">
        <v>50</v>
      </c>
      <c r="AD46" s="38">
        <f aca="true" t="shared" si="77" ref="AD46:AI46">SUM(AD48:AD51)</f>
        <v>130.9543242</v>
      </c>
      <c r="AE46" s="38">
        <f t="shared" si="77"/>
        <v>133</v>
      </c>
      <c r="AF46" s="38">
        <f t="shared" si="77"/>
        <v>132.26410239999998</v>
      </c>
      <c r="AG46" s="38">
        <f t="shared" si="77"/>
        <v>132.8691402</v>
      </c>
      <c r="AH46" s="38">
        <f t="shared" si="77"/>
        <v>133.23498080000002</v>
      </c>
      <c r="AI46" s="155">
        <f t="shared" si="77"/>
        <v>662.3225476</v>
      </c>
      <c r="AJ46" s="23" t="s">
        <v>50</v>
      </c>
      <c r="AK46" s="38">
        <f>SUM(AK48:AK51)</f>
        <v>667</v>
      </c>
      <c r="AL46" s="38">
        <f aca="true" t="shared" si="78" ref="AL46:AY46">SUM(AL48:AL51)</f>
        <v>607</v>
      </c>
      <c r="AM46" s="38">
        <f t="shared" si="78"/>
        <v>524.77768</v>
      </c>
      <c r="AN46" s="38">
        <f t="shared" si="78"/>
        <v>463.22114220000003</v>
      </c>
      <c r="AO46" s="38">
        <f t="shared" si="78"/>
        <v>405</v>
      </c>
      <c r="AP46" s="38">
        <f t="shared" si="78"/>
        <v>341</v>
      </c>
      <c r="AQ46" s="38">
        <f t="shared" si="78"/>
        <v>256.8798574</v>
      </c>
      <c r="AR46" s="38">
        <f t="shared" si="78"/>
        <v>185</v>
      </c>
      <c r="AS46" s="155">
        <f>SUM(AS48:AS51)</f>
        <v>3449.8786796</v>
      </c>
      <c r="AT46" s="38">
        <f t="shared" si="78"/>
        <v>132</v>
      </c>
      <c r="AU46" s="38">
        <f t="shared" si="78"/>
        <v>99</v>
      </c>
      <c r="AV46" s="38">
        <f t="shared" si="78"/>
        <v>79</v>
      </c>
      <c r="AW46" s="38">
        <f t="shared" si="78"/>
        <v>59</v>
      </c>
      <c r="AX46" s="38">
        <f t="shared" si="78"/>
        <v>62</v>
      </c>
      <c r="AY46" s="155">
        <f t="shared" si="78"/>
        <v>431</v>
      </c>
      <c r="AZ46" s="38">
        <f>SUM(AZ48:AZ51)</f>
        <v>0</v>
      </c>
      <c r="BA46" s="38">
        <f>SUM(BA48:BA51)</f>
        <v>0</v>
      </c>
      <c r="BB46" s="38">
        <f>SUM(BB48:BB51)</f>
        <v>0</v>
      </c>
    </row>
    <row r="47" spans="1:54" s="151" customFormat="1" ht="15.75">
      <c r="A47" s="147" t="s">
        <v>98</v>
      </c>
      <c r="B47" s="209">
        <f>+D46-B46</f>
        <v>0.22254179999981716</v>
      </c>
      <c r="C47" s="148"/>
      <c r="D47" s="149"/>
      <c r="E47" s="149"/>
      <c r="F47" s="150"/>
      <c r="G47" s="150"/>
      <c r="H47" s="149"/>
      <c r="I47" s="149"/>
      <c r="J47" s="164">
        <v>129</v>
      </c>
      <c r="K47" s="149">
        <v>128</v>
      </c>
      <c r="L47" s="149">
        <v>128</v>
      </c>
      <c r="M47" s="149">
        <v>129</v>
      </c>
      <c r="N47" s="149">
        <v>130</v>
      </c>
      <c r="O47" s="164">
        <f>SUM(K47:N47)</f>
        <v>515</v>
      </c>
      <c r="P47" s="149"/>
      <c r="Q47" s="149">
        <v>130</v>
      </c>
      <c r="R47" s="149">
        <v>131</v>
      </c>
      <c r="S47" s="149">
        <v>131</v>
      </c>
      <c r="T47" s="149">
        <v>131</v>
      </c>
      <c r="U47" s="149">
        <v>131</v>
      </c>
      <c r="V47" s="160">
        <f>SUM(Q47:U47)</f>
        <v>654</v>
      </c>
      <c r="W47" s="149">
        <v>131</v>
      </c>
      <c r="X47" s="149">
        <v>131</v>
      </c>
      <c r="Y47" s="149">
        <v>132</v>
      </c>
      <c r="Z47" s="149">
        <v>132</v>
      </c>
      <c r="AA47" s="149">
        <v>132</v>
      </c>
      <c r="AB47" s="179">
        <f>SUM(W47:AA47)</f>
        <v>658</v>
      </c>
      <c r="AC47" s="149"/>
      <c r="AD47" s="149">
        <v>131</v>
      </c>
      <c r="AE47" s="149">
        <v>133</v>
      </c>
      <c r="AF47" s="149">
        <v>132</v>
      </c>
      <c r="AG47" s="149">
        <v>133</v>
      </c>
      <c r="AH47" s="149">
        <v>133</v>
      </c>
      <c r="AI47" s="174">
        <f>SUM(AD47:AH47)</f>
        <v>662</v>
      </c>
      <c r="AJ47" s="149"/>
      <c r="AK47" s="149">
        <v>667</v>
      </c>
      <c r="AL47" s="149">
        <v>607</v>
      </c>
      <c r="AM47" s="149">
        <v>525</v>
      </c>
      <c r="AN47" s="149">
        <v>463</v>
      </c>
      <c r="AO47" s="149">
        <v>405</v>
      </c>
      <c r="AP47" s="149">
        <v>341</v>
      </c>
      <c r="AQ47" s="149">
        <v>257</v>
      </c>
      <c r="AR47" s="149">
        <v>185</v>
      </c>
      <c r="AS47" s="160">
        <f>SUM(AK47:AR47)</f>
        <v>3450</v>
      </c>
      <c r="AT47" s="149">
        <v>132</v>
      </c>
      <c r="AU47" s="149">
        <v>99</v>
      </c>
      <c r="AV47" s="149">
        <v>79</v>
      </c>
      <c r="AW47" s="149">
        <v>59</v>
      </c>
      <c r="AX47" s="149">
        <v>62</v>
      </c>
      <c r="AY47" s="160">
        <f>SUM(AT47:AX47)</f>
        <v>431</v>
      </c>
      <c r="AZ47" s="149"/>
      <c r="BA47" s="149"/>
      <c r="BB47" s="149"/>
    </row>
    <row r="48" spans="1:54" ht="15.75">
      <c r="A48" s="69" t="s">
        <v>51</v>
      </c>
      <c r="B48" s="69">
        <v>42.62432</v>
      </c>
      <c r="C48" s="69"/>
      <c r="D48" s="71">
        <v>2770</v>
      </c>
      <c r="E48" s="80">
        <v>3266</v>
      </c>
      <c r="F48" s="132">
        <f>(J48+O48+V48+AB48+AI48+AS48+AY48)</f>
        <v>2769.6134979999615</v>
      </c>
      <c r="G48" s="72">
        <f>$J$47*B48/100</f>
        <v>54.98537279999999</v>
      </c>
      <c r="H48" s="73">
        <f>G48*7.94889/100</f>
        <v>4.370726799961919</v>
      </c>
      <c r="I48" s="73">
        <v>49</v>
      </c>
      <c r="J48" s="160">
        <f>SUM(H48:I48)</f>
        <v>53.37072679996192</v>
      </c>
      <c r="K48" s="71">
        <f>$K$47*B48/100</f>
        <v>54.5591296</v>
      </c>
      <c r="L48" s="71">
        <v>54</v>
      </c>
      <c r="M48" s="71">
        <f>$M$47*B48/100</f>
        <v>54.98537279999999</v>
      </c>
      <c r="N48" s="71">
        <f>$N$47*B48/100</f>
        <v>55.411615999999995</v>
      </c>
      <c r="O48" s="160">
        <f>SUM(K48:N48)</f>
        <v>218.95611839999998</v>
      </c>
      <c r="P48" s="75" t="s">
        <v>51</v>
      </c>
      <c r="Q48" s="71">
        <f>$Q$47*B48/100</f>
        <v>55.411615999999995</v>
      </c>
      <c r="R48" s="76">
        <f>$R$47*B48/100</f>
        <v>55.8378592</v>
      </c>
      <c r="S48" s="87">
        <v>55</v>
      </c>
      <c r="T48" s="87">
        <v>56</v>
      </c>
      <c r="U48" s="87">
        <v>56</v>
      </c>
      <c r="V48" s="160">
        <f>SUM(Q48:U48)</f>
        <v>278.2494752</v>
      </c>
      <c r="W48" s="71">
        <v>56</v>
      </c>
      <c r="X48" s="71">
        <v>56</v>
      </c>
      <c r="Y48" s="71">
        <f>$Y$47*B48/100</f>
        <v>56.26410239999999</v>
      </c>
      <c r="Z48" s="71">
        <v>56</v>
      </c>
      <c r="AA48" s="77">
        <v>56</v>
      </c>
      <c r="AB48" s="160">
        <f>SUM(W48:AA48)</f>
        <v>280.26410239999996</v>
      </c>
      <c r="AC48" s="75" t="s">
        <v>51</v>
      </c>
      <c r="AD48" s="71">
        <v>56</v>
      </c>
      <c r="AE48" s="71">
        <v>56</v>
      </c>
      <c r="AF48" s="71">
        <f>$AF$47*B48/100</f>
        <v>56.26410239999999</v>
      </c>
      <c r="AG48" s="71">
        <f>$AG$47*B48/100</f>
        <v>56.6903456</v>
      </c>
      <c r="AH48" s="71">
        <f>$AH$47*B48/100</f>
        <v>56.6903456</v>
      </c>
      <c r="AI48" s="160">
        <f>SUM(AD48:AH48)</f>
        <v>281.64479359999996</v>
      </c>
      <c r="AJ48" s="75" t="s">
        <v>51</v>
      </c>
      <c r="AK48" s="71">
        <v>285</v>
      </c>
      <c r="AL48" s="71">
        <v>259</v>
      </c>
      <c r="AM48" s="1">
        <f>$AM$47*B48/100</f>
        <v>223.77768</v>
      </c>
      <c r="AN48" s="71">
        <f>$AN$47*B48/100</f>
        <v>197.35060159999998</v>
      </c>
      <c r="AO48" s="71">
        <v>173</v>
      </c>
      <c r="AP48" s="71">
        <v>145</v>
      </c>
      <c r="AQ48" s="71">
        <v>109</v>
      </c>
      <c r="AR48" s="71">
        <v>79</v>
      </c>
      <c r="AS48" s="160">
        <f>SUM(AK48:AR48)</f>
        <v>1471.1282816</v>
      </c>
      <c r="AT48" s="1">
        <v>56</v>
      </c>
      <c r="AU48" s="1">
        <v>42</v>
      </c>
      <c r="AV48" s="1">
        <v>35</v>
      </c>
      <c r="AW48" s="1">
        <v>26</v>
      </c>
      <c r="AX48" s="71">
        <v>27</v>
      </c>
      <c r="AY48" s="160">
        <f>SUM(AT48:AX48)</f>
        <v>186</v>
      </c>
      <c r="AZ48" s="71">
        <f>$AZ$47*B48/100</f>
        <v>0</v>
      </c>
      <c r="BA48" s="71">
        <f>$BA$47*B48/100</f>
        <v>0</v>
      </c>
      <c r="BB48" s="71">
        <f>$BB$47*B48/100</f>
        <v>0</v>
      </c>
    </row>
    <row r="49" spans="1:54" ht="15.75">
      <c r="A49" s="69" t="s">
        <v>53</v>
      </c>
      <c r="B49" s="69">
        <v>20.57582</v>
      </c>
      <c r="C49" s="69"/>
      <c r="D49" s="71">
        <f>$B$46*B49/100</f>
        <v>1337.2225417999998</v>
      </c>
      <c r="E49" s="71">
        <v>1578</v>
      </c>
      <c r="F49" s="132">
        <f>(J49+O49+V49+AB49+AI49+AS49+AY49)</f>
        <v>1336.7099251949335</v>
      </c>
      <c r="G49" s="72">
        <f>$J$47*B49/100</f>
        <v>26.542807800000002</v>
      </c>
      <c r="H49" s="73">
        <f>G49*7.94889/100</f>
        <v>2.10985859493342</v>
      </c>
      <c r="I49" s="73">
        <v>24</v>
      </c>
      <c r="J49" s="160">
        <f>SUM(H49:I49)</f>
        <v>26.10985859493342</v>
      </c>
      <c r="K49" s="71">
        <f>$K$47*B49/100</f>
        <v>26.3370496</v>
      </c>
      <c r="L49" s="71">
        <f>$L$47*B49/100</f>
        <v>26.3370496</v>
      </c>
      <c r="M49" s="71">
        <f>$M$47*B49/100</f>
        <v>26.542807800000002</v>
      </c>
      <c r="N49" s="71">
        <f>$N$47*B49/100</f>
        <v>26.748566</v>
      </c>
      <c r="O49" s="160">
        <f>SUM(K49:N49)</f>
        <v>105.965473</v>
      </c>
      <c r="P49" s="75" t="s">
        <v>52</v>
      </c>
      <c r="Q49" s="71">
        <v>27</v>
      </c>
      <c r="R49" s="76">
        <v>27</v>
      </c>
      <c r="S49" s="87">
        <v>26</v>
      </c>
      <c r="T49" s="87">
        <v>27</v>
      </c>
      <c r="U49" s="87">
        <v>26</v>
      </c>
      <c r="V49" s="160">
        <f>SUM(Q49:U49)</f>
        <v>133</v>
      </c>
      <c r="W49" s="71">
        <v>27</v>
      </c>
      <c r="X49" s="71">
        <f>$X$47*B49/100</f>
        <v>26.954324200000002</v>
      </c>
      <c r="Y49" s="71">
        <f>$Y$47*B49/100</f>
        <v>27.1600824</v>
      </c>
      <c r="Z49" s="71">
        <f>$Z$47*B49/100</f>
        <v>27.1600824</v>
      </c>
      <c r="AA49" s="71">
        <f>$AA$47*B49/100</f>
        <v>27.1600824</v>
      </c>
      <c r="AB49" s="160">
        <f>SUM(W49:AA49)</f>
        <v>135.43457139999998</v>
      </c>
      <c r="AC49" s="75" t="s">
        <v>52</v>
      </c>
      <c r="AD49" s="71">
        <f>$AD$47*B49/100</f>
        <v>26.954324200000002</v>
      </c>
      <c r="AE49" s="71">
        <v>27</v>
      </c>
      <c r="AF49" s="71">
        <v>27</v>
      </c>
      <c r="AG49" s="71">
        <v>27</v>
      </c>
      <c r="AH49" s="71">
        <f>$AH$47*B49/100</f>
        <v>27.365840600000002</v>
      </c>
      <c r="AI49" s="160">
        <f>SUM(AD49:AH49)</f>
        <v>135.32016480000001</v>
      </c>
      <c r="AJ49" s="75" t="s">
        <v>52</v>
      </c>
      <c r="AK49" s="71">
        <v>137</v>
      </c>
      <c r="AL49" s="71">
        <v>125</v>
      </c>
      <c r="AM49" s="1">
        <v>108</v>
      </c>
      <c r="AN49" s="71">
        <v>95</v>
      </c>
      <c r="AO49" s="71">
        <v>83</v>
      </c>
      <c r="AP49" s="71">
        <v>70</v>
      </c>
      <c r="AQ49" s="71">
        <f>$AQ$47*B49/100</f>
        <v>52.8798574</v>
      </c>
      <c r="AR49" s="71">
        <v>38</v>
      </c>
      <c r="AS49" s="235">
        <f>SUM(AK49:AR49)</f>
        <v>708.8798574</v>
      </c>
      <c r="AT49" s="1">
        <v>27</v>
      </c>
      <c r="AU49" s="1">
        <v>20</v>
      </c>
      <c r="AV49" s="1">
        <v>18</v>
      </c>
      <c r="AW49" s="1">
        <v>13</v>
      </c>
      <c r="AX49" s="71">
        <v>14</v>
      </c>
      <c r="AY49" s="160">
        <f>SUM(AT49:AX49)</f>
        <v>92</v>
      </c>
      <c r="AZ49" s="71">
        <f>$AZ$47*B49/100</f>
        <v>0</v>
      </c>
      <c r="BA49" s="71">
        <f>$BA$47*B49/100</f>
        <v>0</v>
      </c>
      <c r="BB49" s="71">
        <f>$BB$47*B49/100</f>
        <v>0</v>
      </c>
    </row>
    <row r="50" spans="1:54" ht="15.75">
      <c r="A50" s="69" t="s">
        <v>52</v>
      </c>
      <c r="B50" s="69">
        <v>30.20962</v>
      </c>
      <c r="C50" s="69"/>
      <c r="D50" s="71">
        <v>1963</v>
      </c>
      <c r="E50" s="71">
        <v>2258</v>
      </c>
      <c r="F50" s="132">
        <f>(J50+O50+V50+AB50+AI50+AS50+AY50)</f>
        <v>1962.9223462</v>
      </c>
      <c r="G50" s="72">
        <f>$J$47*B50/100</f>
        <v>38.9704098</v>
      </c>
      <c r="H50" s="73">
        <v>4</v>
      </c>
      <c r="I50" s="73">
        <v>35</v>
      </c>
      <c r="J50" s="160">
        <f>SUM(H50:I50)</f>
        <v>39</v>
      </c>
      <c r="K50" s="71">
        <f>$K$47*B50/100</f>
        <v>38.668313600000005</v>
      </c>
      <c r="L50" s="71">
        <v>40</v>
      </c>
      <c r="M50" s="71">
        <v>39</v>
      </c>
      <c r="N50" s="71">
        <f>$N$47*B50/100</f>
        <v>39.272506</v>
      </c>
      <c r="O50" s="160">
        <f>SUM(K50:N50)</f>
        <v>156.9408196</v>
      </c>
      <c r="P50" s="75" t="s">
        <v>53</v>
      </c>
      <c r="Q50" s="71">
        <v>40</v>
      </c>
      <c r="R50" s="76">
        <v>40</v>
      </c>
      <c r="S50" s="87">
        <v>41</v>
      </c>
      <c r="T50" s="87">
        <v>39</v>
      </c>
      <c r="U50" s="87">
        <v>40</v>
      </c>
      <c r="V50" s="160">
        <f>SUM(Q50:U50)</f>
        <v>200</v>
      </c>
      <c r="W50" s="71">
        <v>40</v>
      </c>
      <c r="X50" s="71">
        <v>40</v>
      </c>
      <c r="Y50" s="71">
        <f>$Y$47*B50/100</f>
        <v>39.8766984</v>
      </c>
      <c r="Z50" s="71">
        <v>41</v>
      </c>
      <c r="AA50" s="77">
        <f>$AA$47*B50/100</f>
        <v>39.8766984</v>
      </c>
      <c r="AB50" s="160">
        <f>SUM(W50:AA50)</f>
        <v>200.75339680000002</v>
      </c>
      <c r="AC50" s="75" t="s">
        <v>53</v>
      </c>
      <c r="AD50" s="71">
        <v>40</v>
      </c>
      <c r="AE50" s="71">
        <v>42</v>
      </c>
      <c r="AF50" s="71">
        <v>41</v>
      </c>
      <c r="AG50" s="71">
        <f>$AG$47*B50/100</f>
        <v>40.1787946</v>
      </c>
      <c r="AH50" s="71">
        <f>$AH$47*B50/100</f>
        <v>40.1787946</v>
      </c>
      <c r="AI50" s="160">
        <f>SUM(AD50:AH50)</f>
        <v>203.3575892</v>
      </c>
      <c r="AJ50" s="75" t="s">
        <v>53</v>
      </c>
      <c r="AK50" s="71">
        <v>201</v>
      </c>
      <c r="AL50" s="71">
        <v>186</v>
      </c>
      <c r="AM50" s="1">
        <v>158</v>
      </c>
      <c r="AN50" s="71">
        <f>$AN$47*B50/100</f>
        <v>139.8705406</v>
      </c>
      <c r="AO50" s="71">
        <v>122</v>
      </c>
      <c r="AP50" s="71">
        <v>103</v>
      </c>
      <c r="AQ50" s="71">
        <v>78</v>
      </c>
      <c r="AR50" s="71">
        <v>56</v>
      </c>
      <c r="AS50" s="160">
        <f>SUM(AK50:AR50)</f>
        <v>1043.8705406</v>
      </c>
      <c r="AT50" s="1">
        <v>40</v>
      </c>
      <c r="AU50" s="1">
        <v>30</v>
      </c>
      <c r="AV50" s="1">
        <v>20</v>
      </c>
      <c r="AW50" s="1">
        <v>14</v>
      </c>
      <c r="AX50" s="71">
        <v>15</v>
      </c>
      <c r="AY50" s="160">
        <f>SUM(AT50:AX50)</f>
        <v>119</v>
      </c>
      <c r="AZ50" s="71">
        <f>$AZ$47*B50/100</f>
        <v>0</v>
      </c>
      <c r="BA50" s="71">
        <f>$BA$47*B50/100</f>
        <v>0</v>
      </c>
      <c r="BB50" s="71">
        <f>$BB$47*B50/100</f>
        <v>0</v>
      </c>
    </row>
    <row r="51" spans="1:54" s="207" customFormat="1" ht="15.75">
      <c r="A51" s="103" t="s">
        <v>128</v>
      </c>
      <c r="B51" s="239">
        <v>6.590242</v>
      </c>
      <c r="C51" s="206"/>
      <c r="D51" s="71">
        <v>429</v>
      </c>
      <c r="F51" s="132">
        <f>(J51+O51+V51+AB51+AI51+AS51+AY51)</f>
        <v>431.06872678</v>
      </c>
      <c r="G51" s="72">
        <f>$J$47*B51/100</f>
        <v>8.501412179999999</v>
      </c>
      <c r="H51" s="240">
        <v>3</v>
      </c>
      <c r="I51" s="73">
        <v>8</v>
      </c>
      <c r="J51" s="160">
        <f>SUM(H51:I51)</f>
        <v>11</v>
      </c>
      <c r="K51" s="71">
        <f>$K$47*B51/100</f>
        <v>8.43550976</v>
      </c>
      <c r="L51" s="71">
        <v>8</v>
      </c>
      <c r="M51" s="71">
        <v>8</v>
      </c>
      <c r="N51" s="71">
        <v>9</v>
      </c>
      <c r="O51" s="160">
        <f>SUM(K51:N51)</f>
        <v>33.43550976</v>
      </c>
      <c r="P51" s="205" t="s">
        <v>128</v>
      </c>
      <c r="Q51" s="71">
        <v>8</v>
      </c>
      <c r="R51" s="76">
        <v>8</v>
      </c>
      <c r="S51" s="87">
        <f>$S$47*B51/100</f>
        <v>8.63321702</v>
      </c>
      <c r="T51" s="87">
        <v>9</v>
      </c>
      <c r="U51" s="87">
        <v>9</v>
      </c>
      <c r="V51" s="160">
        <f>SUM(Q51:U51)</f>
        <v>42.633217020000004</v>
      </c>
      <c r="W51" s="71">
        <v>8</v>
      </c>
      <c r="X51" s="71">
        <v>8</v>
      </c>
      <c r="Y51" s="71">
        <v>9</v>
      </c>
      <c r="Z51" s="71">
        <v>8</v>
      </c>
      <c r="AA51" s="77">
        <v>9</v>
      </c>
      <c r="AB51" s="160">
        <f>SUM(W51:AA51)</f>
        <v>42</v>
      </c>
      <c r="AC51" s="205" t="s">
        <v>128</v>
      </c>
      <c r="AD51" s="71">
        <v>8</v>
      </c>
      <c r="AE51" s="71">
        <v>8</v>
      </c>
      <c r="AF51" s="71">
        <v>8</v>
      </c>
      <c r="AG51" s="71">
        <v>9</v>
      </c>
      <c r="AH51" s="71">
        <v>9</v>
      </c>
      <c r="AI51" s="160">
        <f>SUM(AD51:AH51)</f>
        <v>42</v>
      </c>
      <c r="AJ51" s="205" t="s">
        <v>128</v>
      </c>
      <c r="AK51" s="71">
        <v>44</v>
      </c>
      <c r="AL51" s="71">
        <v>37</v>
      </c>
      <c r="AM51" s="1">
        <v>35</v>
      </c>
      <c r="AN51" s="71">
        <v>31</v>
      </c>
      <c r="AO51" s="71">
        <v>27</v>
      </c>
      <c r="AP51" s="71">
        <v>23</v>
      </c>
      <c r="AQ51" s="77">
        <v>17</v>
      </c>
      <c r="AR51" s="71">
        <v>12</v>
      </c>
      <c r="AS51" s="236">
        <f>SUM(AK51:AR51)</f>
        <v>226</v>
      </c>
      <c r="AT51" s="1">
        <v>9</v>
      </c>
      <c r="AU51" s="1">
        <v>7</v>
      </c>
      <c r="AV51" s="1">
        <v>6</v>
      </c>
      <c r="AW51" s="1">
        <v>6</v>
      </c>
      <c r="AX51" s="71">
        <v>6</v>
      </c>
      <c r="AY51" s="160">
        <f>SUM(AT51:AX51)</f>
        <v>34</v>
      </c>
      <c r="AZ51" s="71">
        <f>$AZ$47*B51/100</f>
        <v>0</v>
      </c>
      <c r="BA51" s="71">
        <f>$BA$47*B51/100</f>
        <v>0</v>
      </c>
      <c r="BB51" s="71">
        <f>$BB$47*B51/100</f>
        <v>0</v>
      </c>
    </row>
    <row r="52" spans="1:54" s="9" customFormat="1" ht="15.75" thickBot="1">
      <c r="A52" s="97"/>
      <c r="B52" s="97"/>
      <c r="C52" s="97"/>
      <c r="D52" s="98"/>
      <c r="E52" s="98"/>
      <c r="F52" s="135"/>
      <c r="G52" s="112"/>
      <c r="H52" s="98"/>
      <c r="I52" s="98"/>
      <c r="J52" s="165"/>
      <c r="K52" s="98"/>
      <c r="L52" s="98"/>
      <c r="M52" s="98"/>
      <c r="N52" s="98"/>
      <c r="O52" s="98"/>
      <c r="P52" s="100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100"/>
      <c r="AD52" s="98"/>
      <c r="AE52" s="98"/>
      <c r="AF52" s="98"/>
      <c r="AG52" s="98"/>
      <c r="AH52" s="98"/>
      <c r="AI52" s="98"/>
      <c r="AJ52" s="100"/>
      <c r="AK52" s="98"/>
      <c r="AL52" s="98"/>
      <c r="AM52" s="98"/>
      <c r="AN52" s="98"/>
      <c r="AO52" s="98"/>
      <c r="AP52" s="98"/>
      <c r="AQ52" s="98"/>
      <c r="AR52" s="98"/>
      <c r="AS52" s="165"/>
      <c r="AT52" s="98"/>
      <c r="AU52" s="98"/>
      <c r="AV52" s="98"/>
      <c r="AW52" s="98"/>
      <c r="AX52" s="98"/>
      <c r="AY52" s="98"/>
      <c r="AZ52" s="98"/>
      <c r="BA52" s="98"/>
      <c r="BB52" s="98"/>
    </row>
    <row r="53" spans="1:54" ht="15.75" thickBot="1">
      <c r="A53" s="103"/>
      <c r="B53" s="103"/>
      <c r="C53" s="103"/>
      <c r="D53" s="91"/>
      <c r="E53" s="91"/>
      <c r="F53" s="136"/>
      <c r="G53" s="74"/>
      <c r="H53" s="91"/>
      <c r="I53" s="91"/>
      <c r="J53" s="91"/>
      <c r="K53" s="91"/>
      <c r="L53" s="91"/>
      <c r="M53" s="91"/>
      <c r="N53" s="91"/>
      <c r="O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166"/>
      <c r="AC53" s="9"/>
      <c r="AD53" s="91"/>
      <c r="AE53" s="91"/>
      <c r="AF53" s="91"/>
      <c r="AG53" s="91"/>
      <c r="AH53" s="91"/>
      <c r="AI53" s="91"/>
      <c r="AJ53" s="9"/>
      <c r="AK53" s="91"/>
      <c r="AL53" s="91"/>
      <c r="AM53" s="91"/>
      <c r="AN53" s="91"/>
      <c r="AO53" s="91"/>
      <c r="AP53" s="91"/>
      <c r="AQ53" s="91"/>
      <c r="AR53" s="91"/>
      <c r="AS53" s="166"/>
      <c r="AT53" s="91"/>
      <c r="AU53" s="91"/>
      <c r="AV53" s="91"/>
      <c r="AW53" s="91"/>
      <c r="AX53" s="91"/>
      <c r="AY53" s="166"/>
      <c r="AZ53" s="91"/>
      <c r="BA53" s="91"/>
      <c r="BB53" s="91"/>
    </row>
    <row r="54" spans="1:61" ht="20.25" customHeight="1" thickBot="1">
      <c r="A54" s="10" t="s">
        <v>4</v>
      </c>
      <c r="B54" s="512" t="s">
        <v>93</v>
      </c>
      <c r="C54" s="114"/>
      <c r="D54" s="515">
        <v>0</v>
      </c>
      <c r="E54" s="11" t="s">
        <v>5</v>
      </c>
      <c r="F54" s="518" t="s">
        <v>95</v>
      </c>
      <c r="G54" s="521" t="s">
        <v>96</v>
      </c>
      <c r="H54" s="500" t="s">
        <v>90</v>
      </c>
      <c r="I54" s="501"/>
      <c r="J54" s="501"/>
      <c r="K54" s="501"/>
      <c r="L54" s="501"/>
      <c r="M54" s="501"/>
      <c r="N54" s="501"/>
      <c r="O54" s="502"/>
      <c r="P54" s="12" t="s">
        <v>4</v>
      </c>
      <c r="Q54" s="500" t="s">
        <v>90</v>
      </c>
      <c r="R54" s="501"/>
      <c r="S54" s="501"/>
      <c r="T54" s="501"/>
      <c r="U54" s="501"/>
      <c r="V54" s="501"/>
      <c r="W54" s="501"/>
      <c r="X54" s="501"/>
      <c r="Y54" s="501"/>
      <c r="Z54" s="501"/>
      <c r="AA54" s="501"/>
      <c r="AB54" s="502"/>
      <c r="AC54" s="12" t="s">
        <v>4</v>
      </c>
      <c r="AD54" s="500" t="s">
        <v>90</v>
      </c>
      <c r="AE54" s="501"/>
      <c r="AF54" s="501"/>
      <c r="AG54" s="501"/>
      <c r="AH54" s="501"/>
      <c r="AI54" s="502"/>
      <c r="AJ54" s="12" t="s">
        <v>4</v>
      </c>
      <c r="AK54" s="500" t="s">
        <v>90</v>
      </c>
      <c r="AL54" s="501"/>
      <c r="AM54" s="501"/>
      <c r="AN54" s="501"/>
      <c r="AO54" s="501"/>
      <c r="AP54" s="501"/>
      <c r="AQ54" s="501"/>
      <c r="AR54" s="501"/>
      <c r="AS54" s="501"/>
      <c r="AT54" s="501"/>
      <c r="AU54" s="502"/>
      <c r="AV54" s="125"/>
      <c r="AW54" s="125"/>
      <c r="AX54" s="125"/>
      <c r="AY54" s="167"/>
      <c r="AZ54" s="506" t="s">
        <v>6</v>
      </c>
      <c r="BA54" s="507"/>
      <c r="BB54" s="508"/>
      <c r="BG54" s="2">
        <f>22+17+19+37+44+120+35+25</f>
        <v>319</v>
      </c>
      <c r="BI54" s="2">
        <f>53+57</f>
        <v>110</v>
      </c>
    </row>
    <row r="55" spans="1:61" ht="16.5" thickBot="1">
      <c r="A55" s="13" t="s">
        <v>7</v>
      </c>
      <c r="B55" s="513"/>
      <c r="C55" s="115"/>
      <c r="D55" s="516"/>
      <c r="E55" s="14" t="s">
        <v>8</v>
      </c>
      <c r="F55" s="519"/>
      <c r="G55" s="522"/>
      <c r="H55" s="15" t="s">
        <v>9</v>
      </c>
      <c r="I55" s="16"/>
      <c r="J55" s="176" t="s">
        <v>5</v>
      </c>
      <c r="K55" s="14">
        <v>1</v>
      </c>
      <c r="L55" s="14">
        <v>2</v>
      </c>
      <c r="M55" s="14">
        <v>3</v>
      </c>
      <c r="N55" s="14">
        <v>4</v>
      </c>
      <c r="O55" s="175" t="s">
        <v>5</v>
      </c>
      <c r="P55" s="14" t="s">
        <v>7</v>
      </c>
      <c r="Q55" s="14">
        <v>5</v>
      </c>
      <c r="R55" s="17">
        <v>6</v>
      </c>
      <c r="S55" s="14">
        <v>7</v>
      </c>
      <c r="T55" s="14">
        <v>8</v>
      </c>
      <c r="U55" s="14">
        <v>9</v>
      </c>
      <c r="V55" s="185" t="s">
        <v>5</v>
      </c>
      <c r="W55" s="14">
        <v>10</v>
      </c>
      <c r="X55" s="14">
        <v>11</v>
      </c>
      <c r="Y55" s="14">
        <v>12</v>
      </c>
      <c r="Z55" s="14">
        <v>13</v>
      </c>
      <c r="AA55" s="18">
        <v>14</v>
      </c>
      <c r="AB55" s="176" t="s">
        <v>5</v>
      </c>
      <c r="AC55" s="14" t="s">
        <v>7</v>
      </c>
      <c r="AD55" s="12">
        <v>15</v>
      </c>
      <c r="AE55" s="12">
        <v>16</v>
      </c>
      <c r="AF55" s="12">
        <v>17</v>
      </c>
      <c r="AG55" s="12">
        <v>18</v>
      </c>
      <c r="AH55" s="12">
        <v>19</v>
      </c>
      <c r="AI55" s="175" t="s">
        <v>5</v>
      </c>
      <c r="AJ55" s="14" t="s">
        <v>7</v>
      </c>
      <c r="AK55" s="17" t="s">
        <v>10</v>
      </c>
      <c r="AL55" s="14" t="s">
        <v>11</v>
      </c>
      <c r="AM55" s="14" t="s">
        <v>12</v>
      </c>
      <c r="AN55" s="14" t="s">
        <v>13</v>
      </c>
      <c r="AO55" s="14" t="s">
        <v>14</v>
      </c>
      <c r="AP55" s="14" t="s">
        <v>15</v>
      </c>
      <c r="AQ55" s="14" t="s">
        <v>16</v>
      </c>
      <c r="AR55" s="14" t="s">
        <v>17</v>
      </c>
      <c r="AS55" s="176"/>
      <c r="AT55" s="14" t="s">
        <v>18</v>
      </c>
      <c r="AU55" s="19" t="s">
        <v>112</v>
      </c>
      <c r="AV55" s="19" t="s">
        <v>108</v>
      </c>
      <c r="AW55" s="19" t="s">
        <v>109</v>
      </c>
      <c r="AX55" s="19" t="s">
        <v>110</v>
      </c>
      <c r="AY55" s="168"/>
      <c r="AZ55" s="14" t="s">
        <v>19</v>
      </c>
      <c r="BA55" s="20"/>
      <c r="BB55" s="20"/>
      <c r="BG55" s="2">
        <f>12+24+14+36+16</f>
        <v>102</v>
      </c>
      <c r="BI55" s="2">
        <f>7+12+26+7</f>
        <v>52</v>
      </c>
    </row>
    <row r="56" spans="1:61" ht="16.5" thickBot="1">
      <c r="A56" s="21" t="s">
        <v>20</v>
      </c>
      <c r="B56" s="514"/>
      <c r="C56" s="116"/>
      <c r="D56" s="517"/>
      <c r="E56" s="22">
        <v>1</v>
      </c>
      <c r="F56" s="520"/>
      <c r="G56" s="523"/>
      <c r="H56" s="23" t="s">
        <v>21</v>
      </c>
      <c r="I56" s="23" t="s">
        <v>22</v>
      </c>
      <c r="J56" s="169" t="s">
        <v>9</v>
      </c>
      <c r="K56" s="24" t="s">
        <v>23</v>
      </c>
      <c r="L56" s="24" t="s">
        <v>24</v>
      </c>
      <c r="M56" s="24" t="s">
        <v>24</v>
      </c>
      <c r="N56" s="24" t="s">
        <v>24</v>
      </c>
      <c r="O56" s="169" t="s">
        <v>25</v>
      </c>
      <c r="P56" s="24" t="s">
        <v>20</v>
      </c>
      <c r="Q56" s="24" t="s">
        <v>24</v>
      </c>
      <c r="R56" s="25" t="s">
        <v>24</v>
      </c>
      <c r="S56" s="24" t="s">
        <v>24</v>
      </c>
      <c r="T56" s="24" t="s">
        <v>24</v>
      </c>
      <c r="U56" s="24" t="s">
        <v>24</v>
      </c>
      <c r="V56" s="180" t="s">
        <v>26</v>
      </c>
      <c r="W56" s="24" t="s">
        <v>24</v>
      </c>
      <c r="X56" s="24" t="s">
        <v>24</v>
      </c>
      <c r="Y56" s="24" t="s">
        <v>24</v>
      </c>
      <c r="Z56" s="24" t="s">
        <v>24</v>
      </c>
      <c r="AA56" s="26" t="s">
        <v>24</v>
      </c>
      <c r="AB56" s="169" t="s">
        <v>27</v>
      </c>
      <c r="AC56" s="24" t="s">
        <v>20</v>
      </c>
      <c r="AD56" s="24" t="s">
        <v>24</v>
      </c>
      <c r="AE56" s="24" t="s">
        <v>24</v>
      </c>
      <c r="AF56" s="24" t="s">
        <v>24</v>
      </c>
      <c r="AG56" s="24" t="s">
        <v>24</v>
      </c>
      <c r="AH56" s="24" t="s">
        <v>24</v>
      </c>
      <c r="AI56" s="169" t="s">
        <v>28</v>
      </c>
      <c r="AJ56" s="24" t="s">
        <v>20</v>
      </c>
      <c r="AK56" s="25" t="s">
        <v>24</v>
      </c>
      <c r="AL56" s="24" t="s">
        <v>24</v>
      </c>
      <c r="AM56" s="24" t="s">
        <v>24</v>
      </c>
      <c r="AN56" s="24" t="s">
        <v>24</v>
      </c>
      <c r="AO56" s="24" t="s">
        <v>24</v>
      </c>
      <c r="AP56" s="24" t="s">
        <v>24</v>
      </c>
      <c r="AQ56" s="24" t="s">
        <v>24</v>
      </c>
      <c r="AR56" s="24" t="s">
        <v>24</v>
      </c>
      <c r="AS56" s="169"/>
      <c r="AT56" s="24" t="s">
        <v>24</v>
      </c>
      <c r="AU56" s="24" t="s">
        <v>24</v>
      </c>
      <c r="AV56" s="24" t="s">
        <v>24</v>
      </c>
      <c r="AW56" s="24" t="s">
        <v>24</v>
      </c>
      <c r="AX56" s="24" t="s">
        <v>24</v>
      </c>
      <c r="AY56" s="169"/>
      <c r="AZ56" s="24" t="s">
        <v>29</v>
      </c>
      <c r="BA56" s="24" t="s">
        <v>83</v>
      </c>
      <c r="BB56" s="24" t="s">
        <v>84</v>
      </c>
      <c r="BG56" s="2">
        <f>SUM(BG54:BG55)</f>
        <v>421</v>
      </c>
      <c r="BI56" s="2">
        <f>74+26</f>
        <v>100</v>
      </c>
    </row>
    <row r="57" spans="1:61" ht="15.75" thickBot="1">
      <c r="A57" s="104"/>
      <c r="B57" s="104"/>
      <c r="C57" s="104"/>
      <c r="D57" s="71">
        <v>0</v>
      </c>
      <c r="E57" s="71"/>
      <c r="F57" s="137"/>
      <c r="G57" s="99"/>
      <c r="H57" s="71"/>
      <c r="I57" s="71"/>
      <c r="J57" s="160"/>
      <c r="K57" s="71"/>
      <c r="L57" s="71"/>
      <c r="M57" s="71"/>
      <c r="N57" s="71"/>
      <c r="O57" s="186"/>
      <c r="P57" s="75"/>
      <c r="Q57" s="71"/>
      <c r="R57" s="71"/>
      <c r="S57" s="71"/>
      <c r="T57" s="71"/>
      <c r="U57" s="71"/>
      <c r="V57" s="160"/>
      <c r="W57" s="71"/>
      <c r="X57" s="71"/>
      <c r="Y57" s="71"/>
      <c r="Z57" s="71"/>
      <c r="AA57" s="71"/>
      <c r="AB57" s="160"/>
      <c r="AC57" s="75"/>
      <c r="AD57" s="71"/>
      <c r="AE57" s="71"/>
      <c r="AF57" s="71"/>
      <c r="AG57" s="71"/>
      <c r="AH57" s="71"/>
      <c r="AI57" s="160"/>
      <c r="AJ57" s="75"/>
      <c r="AK57" s="71"/>
      <c r="AL57" s="71"/>
      <c r="AM57" s="71"/>
      <c r="AN57" s="71"/>
      <c r="AO57" s="71"/>
      <c r="AP57" s="71"/>
      <c r="AQ57" s="71"/>
      <c r="AR57" s="71"/>
      <c r="AS57" s="160"/>
      <c r="AT57" s="71"/>
      <c r="AU57" s="71"/>
      <c r="AV57" s="71"/>
      <c r="AW57" s="71"/>
      <c r="AX57" s="71"/>
      <c r="AY57" s="160"/>
      <c r="AZ57" s="71"/>
      <c r="BA57" s="71"/>
      <c r="BB57" s="71"/>
      <c r="BI57" s="2">
        <f>12+12+12+14+36+16</f>
        <v>102</v>
      </c>
    </row>
    <row r="58" spans="1:61" ht="16.5" thickBot="1">
      <c r="A58" s="37" t="s">
        <v>54</v>
      </c>
      <c r="B58" s="55">
        <f>B60+B67+B73</f>
        <v>17176</v>
      </c>
      <c r="C58" s="122"/>
      <c r="D58" s="55">
        <f>D60+D67+D73</f>
        <v>6625.44003206639</v>
      </c>
      <c r="E58" s="105">
        <f>E60+E73</f>
        <v>3348</v>
      </c>
      <c r="F58" s="55">
        <f aca="true" t="shared" si="79" ref="F58:BB58">F60+F67+F73</f>
        <v>4177.831660973404</v>
      </c>
      <c r="G58" s="55">
        <f t="shared" si="79"/>
        <v>339.7439834024896</v>
      </c>
      <c r="H58" s="55">
        <f t="shared" si="79"/>
        <v>27.20318582228216</v>
      </c>
      <c r="I58" s="55">
        <f t="shared" si="79"/>
        <v>311.840705019743</v>
      </c>
      <c r="J58" s="55">
        <f t="shared" si="79"/>
        <v>339.57648317218445</v>
      </c>
      <c r="K58" s="55">
        <f t="shared" si="79"/>
        <v>235.70426607218508</v>
      </c>
      <c r="L58" s="55">
        <f t="shared" si="79"/>
        <v>235.70426607218508</v>
      </c>
      <c r="M58" s="55">
        <f t="shared" si="79"/>
        <v>237.54570565087403</v>
      </c>
      <c r="N58" s="55">
        <f t="shared" si="79"/>
        <v>239.38714522956298</v>
      </c>
      <c r="O58" s="55">
        <f t="shared" si="79"/>
        <v>948.3413830248071</v>
      </c>
      <c r="P58" s="55" t="e">
        <f t="shared" si="79"/>
        <v>#VALUE!</v>
      </c>
      <c r="Q58" s="55">
        <f t="shared" si="79"/>
        <v>239.38714522956298</v>
      </c>
      <c r="R58" s="55">
        <f t="shared" si="79"/>
        <v>241.22858480825192</v>
      </c>
      <c r="S58" s="55">
        <f t="shared" si="79"/>
        <v>241.22858480825192</v>
      </c>
      <c r="T58" s="55">
        <f t="shared" si="79"/>
        <v>241.22858480825192</v>
      </c>
      <c r="U58" s="55">
        <f t="shared" si="79"/>
        <v>241.22858480825192</v>
      </c>
      <c r="V58" s="55">
        <f t="shared" si="79"/>
        <v>1204.3014844625704</v>
      </c>
      <c r="W58" s="55">
        <f t="shared" si="79"/>
        <v>372.22857828543033</v>
      </c>
      <c r="X58" s="55">
        <f t="shared" si="79"/>
        <v>372.22857828543033</v>
      </c>
      <c r="Y58" s="55">
        <f t="shared" si="79"/>
        <v>375.0700178143268</v>
      </c>
      <c r="Z58" s="55">
        <f t="shared" si="79"/>
        <v>375.0700178143268</v>
      </c>
      <c r="AA58" s="55">
        <f t="shared" si="79"/>
        <v>375.0700178143268</v>
      </c>
      <c r="AB58" s="55">
        <f t="shared" si="79"/>
        <v>1869.667210013841</v>
      </c>
      <c r="AC58" s="55" t="e">
        <f t="shared" si="79"/>
        <v>#VALUE!</v>
      </c>
      <c r="AD58" s="55">
        <f t="shared" si="79"/>
        <v>0</v>
      </c>
      <c r="AE58" s="55">
        <f t="shared" si="79"/>
        <v>0</v>
      </c>
      <c r="AF58" s="55">
        <f t="shared" si="79"/>
        <v>0</v>
      </c>
      <c r="AG58" s="55">
        <f t="shared" si="79"/>
        <v>0</v>
      </c>
      <c r="AH58" s="55">
        <f t="shared" si="79"/>
        <v>0</v>
      </c>
      <c r="AI58" s="55">
        <f t="shared" si="79"/>
        <v>0</v>
      </c>
      <c r="AJ58" s="55" t="e">
        <f t="shared" si="79"/>
        <v>#VALUE!</v>
      </c>
      <c r="AK58" s="55">
        <f t="shared" si="79"/>
        <v>0</v>
      </c>
      <c r="AL58" s="55">
        <f t="shared" si="79"/>
        <v>0</v>
      </c>
      <c r="AM58" s="55">
        <f t="shared" si="79"/>
        <v>0</v>
      </c>
      <c r="AN58" s="55">
        <f t="shared" si="79"/>
        <v>0</v>
      </c>
      <c r="AO58" s="55">
        <f t="shared" si="79"/>
        <v>0</v>
      </c>
      <c r="AP58" s="55">
        <f t="shared" si="79"/>
        <v>0</v>
      </c>
      <c r="AQ58" s="55">
        <f t="shared" si="79"/>
        <v>0</v>
      </c>
      <c r="AR58" s="55">
        <f t="shared" si="79"/>
        <v>0</v>
      </c>
      <c r="AS58" s="237">
        <f t="shared" si="79"/>
        <v>0</v>
      </c>
      <c r="AT58" s="55">
        <f t="shared" si="79"/>
        <v>0</v>
      </c>
      <c r="AU58" s="55">
        <f t="shared" si="79"/>
        <v>0</v>
      </c>
      <c r="AV58" s="55">
        <f t="shared" si="79"/>
        <v>0</v>
      </c>
      <c r="AW58" s="55">
        <f t="shared" si="79"/>
        <v>0</v>
      </c>
      <c r="AX58" s="55">
        <f t="shared" si="79"/>
        <v>0</v>
      </c>
      <c r="AY58" s="55">
        <f t="shared" si="79"/>
        <v>0</v>
      </c>
      <c r="AZ58" s="55">
        <f t="shared" si="79"/>
        <v>0</v>
      </c>
      <c r="BA58" s="55">
        <f t="shared" si="79"/>
        <v>0</v>
      </c>
      <c r="BB58" s="55">
        <f t="shared" si="79"/>
        <v>0</v>
      </c>
      <c r="BI58" s="2">
        <f>15+12+12+14+36+16</f>
        <v>105</v>
      </c>
    </row>
    <row r="59" spans="1:54" s="85" customFormat="1" ht="16.5" thickBot="1">
      <c r="A59" s="204" t="s">
        <v>97</v>
      </c>
      <c r="B59" s="51"/>
      <c r="C59" s="106"/>
      <c r="D59" s="106">
        <v>0</v>
      </c>
      <c r="E59" s="53"/>
      <c r="F59" s="139"/>
      <c r="G59" s="89"/>
      <c r="H59" s="51"/>
      <c r="I59" s="51"/>
      <c r="J59" s="161">
        <v>2.182890541</v>
      </c>
      <c r="K59" s="51">
        <v>2.154551895</v>
      </c>
      <c r="L59" s="51">
        <v>2.134551895</v>
      </c>
      <c r="M59" s="51">
        <v>2.174551895</v>
      </c>
      <c r="N59" s="51">
        <v>2.154551895</v>
      </c>
      <c r="O59" s="161">
        <v>8.615292242</v>
      </c>
      <c r="P59" s="51"/>
      <c r="Q59" s="51">
        <v>2.019128586</v>
      </c>
      <c r="R59" s="51">
        <v>2.026213248</v>
      </c>
      <c r="S59" s="51">
        <v>2.026213248</v>
      </c>
      <c r="T59" s="51">
        <v>2.026213248</v>
      </c>
      <c r="U59" s="51">
        <v>2.019128586</v>
      </c>
      <c r="V59" s="161">
        <v>10.11689691</v>
      </c>
      <c r="W59" s="51">
        <v>1.98435560859188</v>
      </c>
      <c r="X59" s="51">
        <v>1.97435560859188</v>
      </c>
      <c r="Y59" s="51">
        <v>1.98435560859188</v>
      </c>
      <c r="Z59" s="51">
        <v>1.99435560859188</v>
      </c>
      <c r="AA59" s="51">
        <v>1.99998993556085</v>
      </c>
      <c r="AB59" s="161">
        <v>9.94982362768496</v>
      </c>
      <c r="AC59" s="51"/>
      <c r="AD59" s="51">
        <v>2.047467233</v>
      </c>
      <c r="AE59" s="51">
        <v>2.07580588</v>
      </c>
      <c r="AF59" s="51">
        <v>2.111229188</v>
      </c>
      <c r="AG59" s="51">
        <v>2.125398512</v>
      </c>
      <c r="AH59" s="51">
        <v>2.146652497</v>
      </c>
      <c r="AI59" s="161">
        <v>10.49238398</v>
      </c>
      <c r="AJ59" s="51"/>
      <c r="AK59" s="51">
        <v>11.17959617</v>
      </c>
      <c r="AL59" s="51">
        <v>10.54197662</v>
      </c>
      <c r="AM59" s="51">
        <v>8.813319164</v>
      </c>
      <c r="AN59" s="51">
        <v>7.120085015</v>
      </c>
      <c r="AO59" s="51">
        <v>5.859015232</v>
      </c>
      <c r="AP59" s="51">
        <v>4.654622741</v>
      </c>
      <c r="AQ59" s="51">
        <v>3.443145589</v>
      </c>
      <c r="AR59" s="51">
        <v>2.330853701</v>
      </c>
      <c r="AS59" s="161">
        <v>2.330853701</v>
      </c>
      <c r="AT59" s="51">
        <v>1.792419411</v>
      </c>
      <c r="AU59" s="51">
        <v>3.393552957</v>
      </c>
      <c r="AV59" s="51"/>
      <c r="AW59" s="51"/>
      <c r="AX59" s="51"/>
      <c r="AY59" s="161"/>
      <c r="AZ59" s="51">
        <v>26.53205809</v>
      </c>
      <c r="BA59" s="51">
        <v>2.125398512</v>
      </c>
      <c r="BB59" s="51">
        <v>2.104144527</v>
      </c>
    </row>
    <row r="60" spans="1:54" ht="16.5" thickBot="1">
      <c r="A60" s="37" t="s">
        <v>55</v>
      </c>
      <c r="B60" s="37">
        <v>10551</v>
      </c>
      <c r="C60" s="117"/>
      <c r="D60" s="40">
        <v>0</v>
      </c>
      <c r="E60" s="105">
        <f>SUM(E62:E71)</f>
        <v>0</v>
      </c>
      <c r="F60" s="138">
        <f>SUM(F62:F65)</f>
        <v>1746.170984984607</v>
      </c>
      <c r="G60" s="38">
        <f aca="true" t="shared" si="80" ref="G60:O60">SUM(G62:G65)</f>
        <v>209</v>
      </c>
      <c r="H60" s="38">
        <f t="shared" si="80"/>
        <v>16.6131801</v>
      </c>
      <c r="I60" s="38">
        <f t="shared" si="80"/>
        <v>191.88186901974296</v>
      </c>
      <c r="J60" s="155">
        <f t="shared" si="80"/>
        <v>208.86085644990231</v>
      </c>
      <c r="K60" s="38">
        <f t="shared" si="80"/>
        <v>107.7042673521851</v>
      </c>
      <c r="L60" s="38">
        <f t="shared" si="80"/>
        <v>107.7042673521851</v>
      </c>
      <c r="M60" s="38">
        <f t="shared" si="80"/>
        <v>108.54570694087404</v>
      </c>
      <c r="N60" s="38">
        <f t="shared" si="80"/>
        <v>109.38714652956298</v>
      </c>
      <c r="O60" s="155">
        <f t="shared" si="80"/>
        <v>433.34138817480726</v>
      </c>
      <c r="P60" s="23" t="s">
        <v>55</v>
      </c>
      <c r="Q60" s="123">
        <f aca="true" t="shared" si="81" ref="Q60:AB60">SUM(Q62:Q65)</f>
        <v>109.38714652956298</v>
      </c>
      <c r="R60" s="123">
        <f t="shared" si="81"/>
        <v>110.22858611825194</v>
      </c>
      <c r="S60" s="123">
        <f t="shared" si="81"/>
        <v>110.22858611825194</v>
      </c>
      <c r="T60" s="123">
        <f t="shared" si="81"/>
        <v>110.22858611825194</v>
      </c>
      <c r="U60" s="123">
        <f t="shared" si="81"/>
        <v>110.22858611825194</v>
      </c>
      <c r="V60" s="155">
        <f t="shared" si="81"/>
        <v>550.3014910025707</v>
      </c>
      <c r="W60" s="123">
        <f t="shared" si="81"/>
        <v>110.22858611825194</v>
      </c>
      <c r="X60" s="123">
        <f t="shared" si="81"/>
        <v>110.22858611825194</v>
      </c>
      <c r="Y60" s="123">
        <f t="shared" si="81"/>
        <v>111.07002570694088</v>
      </c>
      <c r="Z60" s="123">
        <f t="shared" si="81"/>
        <v>111.07002570694088</v>
      </c>
      <c r="AA60" s="123">
        <f t="shared" si="81"/>
        <v>111.07002570694088</v>
      </c>
      <c r="AB60" s="155">
        <f t="shared" si="81"/>
        <v>553.6672493573265</v>
      </c>
      <c r="AC60" s="37" t="s">
        <v>55</v>
      </c>
      <c r="AD60" s="38">
        <f aca="true" t="shared" si="82" ref="AD60:AI60">SUM(AD62:AD65)</f>
        <v>0</v>
      </c>
      <c r="AE60" s="38">
        <f t="shared" si="82"/>
        <v>0</v>
      </c>
      <c r="AF60" s="38">
        <f t="shared" si="82"/>
        <v>0</v>
      </c>
      <c r="AG60" s="38">
        <f t="shared" si="82"/>
        <v>0</v>
      </c>
      <c r="AH60" s="38">
        <f t="shared" si="82"/>
        <v>0</v>
      </c>
      <c r="AI60" s="155">
        <f t="shared" si="82"/>
        <v>0</v>
      </c>
      <c r="AJ60" s="38"/>
      <c r="AK60" s="38">
        <f aca="true" t="shared" si="83" ref="AK60:AX60">SUM(AK62:AK65)</f>
        <v>0</v>
      </c>
      <c r="AL60" s="38">
        <f t="shared" si="83"/>
        <v>0</v>
      </c>
      <c r="AM60" s="38">
        <f t="shared" si="83"/>
        <v>0</v>
      </c>
      <c r="AN60" s="38">
        <f t="shared" si="83"/>
        <v>0</v>
      </c>
      <c r="AO60" s="38">
        <f t="shared" si="83"/>
        <v>0</v>
      </c>
      <c r="AP60" s="38">
        <f t="shared" si="83"/>
        <v>0</v>
      </c>
      <c r="AQ60" s="38">
        <f t="shared" si="83"/>
        <v>0</v>
      </c>
      <c r="AR60" s="38">
        <f t="shared" si="83"/>
        <v>0</v>
      </c>
      <c r="AS60" s="155">
        <f>SUM(AS62:AS65)</f>
        <v>0</v>
      </c>
      <c r="AT60" s="38">
        <f t="shared" si="83"/>
        <v>0</v>
      </c>
      <c r="AU60" s="38">
        <f t="shared" si="83"/>
        <v>0</v>
      </c>
      <c r="AV60" s="38">
        <f t="shared" si="83"/>
        <v>0</v>
      </c>
      <c r="AW60" s="38">
        <f t="shared" si="83"/>
        <v>0</v>
      </c>
      <c r="AX60" s="38">
        <f t="shared" si="83"/>
        <v>0</v>
      </c>
      <c r="AY60" s="155">
        <f>SUM(AY62:AY65)</f>
        <v>0</v>
      </c>
      <c r="AZ60" s="38">
        <f>SUM(AZ62:AZ65)</f>
        <v>0</v>
      </c>
      <c r="BA60" s="38">
        <f>SUM(BA62:BA65)</f>
        <v>0</v>
      </c>
      <c r="BB60" s="38">
        <f>SUM(BB62:BB65)</f>
        <v>0</v>
      </c>
    </row>
    <row r="61" spans="1:54" s="143" customFormat="1" ht="16.5" thickBot="1">
      <c r="A61" s="141" t="s">
        <v>98</v>
      </c>
      <c r="B61" s="142">
        <f>+B62+B63+B64+B65</f>
        <v>100</v>
      </c>
      <c r="C61" s="142"/>
      <c r="D61" s="86"/>
      <c r="E61" s="86"/>
      <c r="F61" s="86"/>
      <c r="G61" s="86"/>
      <c r="H61" s="86"/>
      <c r="I61" s="86"/>
      <c r="J61" s="162">
        <v>209</v>
      </c>
      <c r="K61" s="86"/>
      <c r="L61" s="86"/>
      <c r="M61" s="86"/>
      <c r="N61" s="86"/>
      <c r="O61" s="162">
        <f>SUM(K61:N61)</f>
        <v>0</v>
      </c>
      <c r="P61" s="86"/>
      <c r="Q61" s="86"/>
      <c r="R61" s="86"/>
      <c r="S61" s="86"/>
      <c r="T61" s="86"/>
      <c r="U61" s="86"/>
      <c r="V61" s="184">
        <f aca="true" t="shared" si="84" ref="V61:V71">SUM(Q61:U61)</f>
        <v>0</v>
      </c>
      <c r="W61" s="86"/>
      <c r="X61" s="86"/>
      <c r="Y61" s="86"/>
      <c r="Z61" s="86"/>
      <c r="AA61" s="86"/>
      <c r="AB61" s="174">
        <f aca="true" t="shared" si="85" ref="AB61:AB71">SUM(W61:AA61)</f>
        <v>0</v>
      </c>
      <c r="AC61" s="86"/>
      <c r="AD61" s="86"/>
      <c r="AE61" s="86"/>
      <c r="AF61" s="86"/>
      <c r="AG61" s="86"/>
      <c r="AH61" s="86"/>
      <c r="AI61" s="174">
        <f aca="true" t="shared" si="86" ref="AI61:AI71">SUM(AD61:AH61)</f>
        <v>0</v>
      </c>
      <c r="AJ61" s="86"/>
      <c r="AK61" s="86"/>
      <c r="AL61" s="86"/>
      <c r="AM61" s="86"/>
      <c r="AN61" s="86"/>
      <c r="AO61" s="86"/>
      <c r="AP61" s="86"/>
      <c r="AQ61" s="86"/>
      <c r="AR61" s="86"/>
      <c r="AS61" s="162"/>
      <c r="AT61" s="86"/>
      <c r="AU61" s="86"/>
      <c r="AV61" s="86"/>
      <c r="AW61" s="86"/>
      <c r="AX61" s="86"/>
      <c r="AY61" s="162"/>
      <c r="AZ61" s="86"/>
      <c r="BA61" s="86"/>
      <c r="BB61" s="86"/>
    </row>
    <row r="62" spans="1:54" ht="15.75">
      <c r="A62" s="104" t="s">
        <v>119</v>
      </c>
      <c r="B62" s="104">
        <f>6070/9725*100</f>
        <v>62.41645244215939</v>
      </c>
      <c r="C62" s="104">
        <v>48.0011</v>
      </c>
      <c r="D62" s="71">
        <f>$B$60*B62/100</f>
        <v>6585.559897172237</v>
      </c>
      <c r="E62" s="80"/>
      <c r="F62" s="132">
        <f>(J62+O62+V62+AB62+AI62+AK62+AL62+AM62+AN62+AO62+AP62+AQ62+AR62+AT62+AU62)</f>
        <v>1270.7989586773267</v>
      </c>
      <c r="G62" s="72">
        <f>$J$61*B62/100</f>
        <v>130.45038560411314</v>
      </c>
      <c r="H62" s="73">
        <f>G62*7.94889/100</f>
        <v>10.36935765624679</v>
      </c>
      <c r="I62" s="73">
        <f>G62*92.0511/100</f>
        <v>120.08101490282779</v>
      </c>
      <c r="J62" s="160">
        <f>SUM(H62:I62)</f>
        <v>130.45037255907457</v>
      </c>
      <c r="K62" s="71">
        <f aca="true" t="shared" si="87" ref="K62:K71">$K$47*B62/100</f>
        <v>79.89305912596402</v>
      </c>
      <c r="L62" s="71">
        <f aca="true" t="shared" si="88" ref="L62:L71">$L$47*B62/100</f>
        <v>79.89305912596402</v>
      </c>
      <c r="M62" s="71">
        <f aca="true" t="shared" si="89" ref="M62:M71">$M$47*B62/100</f>
        <v>80.51722365038562</v>
      </c>
      <c r="N62" s="71">
        <f aca="true" t="shared" si="90" ref="N62:N71">$N$47*B62/100</f>
        <v>81.1413881748072</v>
      </c>
      <c r="O62" s="160">
        <f>SUM(K62:N62)</f>
        <v>321.4447300771209</v>
      </c>
      <c r="P62" s="75" t="s">
        <v>56</v>
      </c>
      <c r="Q62" s="71">
        <f aca="true" t="shared" si="91" ref="Q62:Q71">$Q$47*B62/100</f>
        <v>81.1413881748072</v>
      </c>
      <c r="R62" s="76">
        <f aca="true" t="shared" si="92" ref="R62:R71">$R$47*B62/100</f>
        <v>81.7655526992288</v>
      </c>
      <c r="S62" s="87">
        <f aca="true" t="shared" si="93" ref="S62:S71">$S$47*B62/100</f>
        <v>81.7655526992288</v>
      </c>
      <c r="T62" s="87">
        <f aca="true" t="shared" si="94" ref="T62:T71">$T$47*B62/100</f>
        <v>81.7655526992288</v>
      </c>
      <c r="U62" s="87">
        <f aca="true" t="shared" si="95" ref="U62:U71">$U$47*B62/100</f>
        <v>81.7655526992288</v>
      </c>
      <c r="V62" s="160">
        <f t="shared" si="84"/>
        <v>408.20359897172244</v>
      </c>
      <c r="W62" s="71">
        <f aca="true" t="shared" si="96" ref="W62:W71">$W$47*B62/100</f>
        <v>81.7655526992288</v>
      </c>
      <c r="X62" s="71">
        <f aca="true" t="shared" si="97" ref="X62:X71">$X$47*B62/100</f>
        <v>81.7655526992288</v>
      </c>
      <c r="Y62" s="71">
        <f aca="true" t="shared" si="98" ref="Y62:Y71">$Y$47*B62/100</f>
        <v>82.3897172236504</v>
      </c>
      <c r="Z62" s="71">
        <f aca="true" t="shared" si="99" ref="Z62:Z71">$Z$47*B62/100</f>
        <v>82.3897172236504</v>
      </c>
      <c r="AA62" s="77">
        <f aca="true" t="shared" si="100" ref="AA62:AA71">$AA$47*B62/100</f>
        <v>82.3897172236504</v>
      </c>
      <c r="AB62" s="160">
        <f t="shared" si="85"/>
        <v>410.7002570694088</v>
      </c>
      <c r="AC62" s="75" t="s">
        <v>56</v>
      </c>
      <c r="AD62" s="71">
        <f aca="true" t="shared" si="101" ref="AD62:AD71">$AD$61*B62/100</f>
        <v>0</v>
      </c>
      <c r="AE62" s="71">
        <f aca="true" t="shared" si="102" ref="AE62:AE71">$AE$61*B62/100</f>
        <v>0</v>
      </c>
      <c r="AF62" s="71">
        <f aca="true" t="shared" si="103" ref="AF62:AF71">$AF$61*B62/100</f>
        <v>0</v>
      </c>
      <c r="AG62" s="71">
        <f aca="true" t="shared" si="104" ref="AG62:AG71">$AG$61*B62/100</f>
        <v>0</v>
      </c>
      <c r="AH62" s="71">
        <f aca="true" t="shared" si="105" ref="AH62:AH71">$AH$61*B62/100</f>
        <v>0</v>
      </c>
      <c r="AI62" s="160">
        <f t="shared" si="86"/>
        <v>0</v>
      </c>
      <c r="AJ62" s="75" t="s">
        <v>56</v>
      </c>
      <c r="AK62" s="71">
        <f aca="true" t="shared" si="106" ref="AK62:AK71">$AK$61*B62/100</f>
        <v>0</v>
      </c>
      <c r="AL62" s="71">
        <f aca="true" t="shared" si="107" ref="AL62:AL71">$AL$61*B62/100</f>
        <v>0</v>
      </c>
      <c r="AM62" s="71">
        <f aca="true" t="shared" si="108" ref="AM62:AM71">$AM$61*B62/100</f>
        <v>0</v>
      </c>
      <c r="AN62" s="71">
        <f aca="true" t="shared" si="109" ref="AN62:AN71">$AN$61*B62/100</f>
        <v>0</v>
      </c>
      <c r="AO62" s="71">
        <f aca="true" t="shared" si="110" ref="AO62:AO71">$AO$61*B62/100</f>
        <v>0</v>
      </c>
      <c r="AP62" s="71">
        <f aca="true" t="shared" si="111" ref="AP62:AP71">$AP$61*B62/100</f>
        <v>0</v>
      </c>
      <c r="AQ62" s="71">
        <f aca="true" t="shared" si="112" ref="AQ62:AQ71">$AQ$61*B62/100</f>
        <v>0</v>
      </c>
      <c r="AR62" s="71">
        <f aca="true" t="shared" si="113" ref="AR62:AR71">$AR$61*B62/100</f>
        <v>0</v>
      </c>
      <c r="AS62" s="160">
        <f>SUM(AK62:AR62)</f>
        <v>0</v>
      </c>
      <c r="AT62" s="71">
        <f aca="true" t="shared" si="114" ref="AT62:AT71">$AT$61*B62/100</f>
        <v>0</v>
      </c>
      <c r="AU62" s="71">
        <f aca="true" t="shared" si="115" ref="AU62:AU71">$AU$61*B62/100</f>
        <v>0</v>
      </c>
      <c r="AV62" s="71">
        <f aca="true" t="shared" si="116" ref="AV62:AV71">$AV$61*C62/100</f>
        <v>0</v>
      </c>
      <c r="AW62" s="71">
        <f aca="true" t="shared" si="117" ref="AW62:AW71">$AW$61*C62/100</f>
        <v>0</v>
      </c>
      <c r="AX62" s="71">
        <f aca="true" t="shared" si="118" ref="AX62:AX71">$AX$61*C62/100</f>
        <v>0</v>
      </c>
      <c r="AY62" s="160">
        <f>SUM(AT62:AX62)</f>
        <v>0</v>
      </c>
      <c r="AZ62" s="71">
        <f aca="true" t="shared" si="119" ref="AZ62:AZ71">$AZ$61*B62/100</f>
        <v>0</v>
      </c>
      <c r="BA62" s="71">
        <f aca="true" t="shared" si="120" ref="BA62:BA71">$BA$61*B62/100</f>
        <v>0</v>
      </c>
      <c r="BB62" s="71">
        <f aca="true" t="shared" si="121" ref="BB62:BB71">$BB$61*B62/100</f>
        <v>0</v>
      </c>
    </row>
    <row r="63" spans="1:54" ht="15.75">
      <c r="A63" s="104" t="s">
        <v>120</v>
      </c>
      <c r="B63" s="104">
        <f>1479/9725*100</f>
        <v>15.208226221079691</v>
      </c>
      <c r="C63" s="104">
        <v>8.321256</v>
      </c>
      <c r="D63" s="71">
        <f>$B$60*B63/100</f>
        <v>1604.6199485861182</v>
      </c>
      <c r="E63" s="71"/>
      <c r="F63" s="132">
        <f>(J63+O63+V63+AB63+AI63+AK63+AL63+AM63+AN63+AO63+AP63+AQ63+AR63+AT63+AU63)</f>
        <v>309.63948268266324</v>
      </c>
      <c r="G63" s="72">
        <f>$J$61*B63/100</f>
        <v>31.785192802056553</v>
      </c>
      <c r="H63" s="73">
        <f>G63*7.94889/100</f>
        <v>2.526570012123393</v>
      </c>
      <c r="I63" s="73">
        <f>G63*92.0511/100</f>
        <v>29.258619611413884</v>
      </c>
      <c r="J63" s="160">
        <f>SUM(H63:I63)</f>
        <v>31.785189623537278</v>
      </c>
      <c r="K63" s="71">
        <f t="shared" si="87"/>
        <v>19.466529562982004</v>
      </c>
      <c r="L63" s="71">
        <f t="shared" si="88"/>
        <v>19.466529562982004</v>
      </c>
      <c r="M63" s="71">
        <f t="shared" si="89"/>
        <v>19.6186118251928</v>
      </c>
      <c r="N63" s="71">
        <f t="shared" si="90"/>
        <v>19.770694087403598</v>
      </c>
      <c r="O63" s="160">
        <f>SUM(K63:N63)</f>
        <v>78.3223650385604</v>
      </c>
      <c r="P63" s="75" t="s">
        <v>57</v>
      </c>
      <c r="Q63" s="71">
        <f t="shared" si="91"/>
        <v>19.770694087403598</v>
      </c>
      <c r="R63" s="76">
        <f t="shared" si="92"/>
        <v>19.922776349614395</v>
      </c>
      <c r="S63" s="87">
        <f t="shared" si="93"/>
        <v>19.922776349614395</v>
      </c>
      <c r="T63" s="87">
        <f t="shared" si="94"/>
        <v>19.922776349614395</v>
      </c>
      <c r="U63" s="87">
        <f t="shared" si="95"/>
        <v>19.922776349614395</v>
      </c>
      <c r="V63" s="160">
        <f t="shared" si="84"/>
        <v>99.46179948586118</v>
      </c>
      <c r="W63" s="71">
        <f t="shared" si="96"/>
        <v>19.922776349614395</v>
      </c>
      <c r="X63" s="71">
        <f t="shared" si="97"/>
        <v>19.922776349614395</v>
      </c>
      <c r="Y63" s="71">
        <f t="shared" si="98"/>
        <v>20.074858611825192</v>
      </c>
      <c r="Z63" s="71">
        <f t="shared" si="99"/>
        <v>20.074858611825192</v>
      </c>
      <c r="AA63" s="77">
        <f t="shared" si="100"/>
        <v>20.074858611825192</v>
      </c>
      <c r="AB63" s="160">
        <f t="shared" si="85"/>
        <v>100.07012853470437</v>
      </c>
      <c r="AC63" s="75" t="s">
        <v>57</v>
      </c>
      <c r="AD63" s="71">
        <f t="shared" si="101"/>
        <v>0</v>
      </c>
      <c r="AE63" s="71">
        <f t="shared" si="102"/>
        <v>0</v>
      </c>
      <c r="AF63" s="71">
        <f t="shared" si="103"/>
        <v>0</v>
      </c>
      <c r="AG63" s="71">
        <f t="shared" si="104"/>
        <v>0</v>
      </c>
      <c r="AH63" s="71">
        <f t="shared" si="105"/>
        <v>0</v>
      </c>
      <c r="AI63" s="160">
        <f t="shared" si="86"/>
        <v>0</v>
      </c>
      <c r="AJ63" s="75" t="s">
        <v>57</v>
      </c>
      <c r="AK63" s="71">
        <f t="shared" si="106"/>
        <v>0</v>
      </c>
      <c r="AL63" s="71">
        <f t="shared" si="107"/>
        <v>0</v>
      </c>
      <c r="AM63" s="71">
        <f t="shared" si="108"/>
        <v>0</v>
      </c>
      <c r="AN63" s="71">
        <f t="shared" si="109"/>
        <v>0</v>
      </c>
      <c r="AO63" s="71">
        <f t="shared" si="110"/>
        <v>0</v>
      </c>
      <c r="AP63" s="71">
        <f t="shared" si="111"/>
        <v>0</v>
      </c>
      <c r="AQ63" s="71">
        <f t="shared" si="112"/>
        <v>0</v>
      </c>
      <c r="AR63" s="71">
        <f t="shared" si="113"/>
        <v>0</v>
      </c>
      <c r="AS63" s="160">
        <f>SUM(AK63:AR63)</f>
        <v>0</v>
      </c>
      <c r="AT63" s="71">
        <f t="shared" si="114"/>
        <v>0</v>
      </c>
      <c r="AU63" s="71">
        <f t="shared" si="115"/>
        <v>0</v>
      </c>
      <c r="AV63" s="71">
        <f t="shared" si="116"/>
        <v>0</v>
      </c>
      <c r="AW63" s="71">
        <f t="shared" si="117"/>
        <v>0</v>
      </c>
      <c r="AX63" s="71">
        <f t="shared" si="118"/>
        <v>0</v>
      </c>
      <c r="AY63" s="160">
        <f>SUM(AT63:AX63)</f>
        <v>0</v>
      </c>
      <c r="AZ63" s="71">
        <f t="shared" si="119"/>
        <v>0</v>
      </c>
      <c r="BA63" s="71">
        <f t="shared" si="120"/>
        <v>0</v>
      </c>
      <c r="BB63" s="71">
        <f t="shared" si="121"/>
        <v>0</v>
      </c>
    </row>
    <row r="64" spans="1:54" ht="15.75">
      <c r="A64" s="104" t="s">
        <v>127</v>
      </c>
      <c r="B64" s="104">
        <f>634/9725*100</f>
        <v>6.519280205655527</v>
      </c>
      <c r="C64" s="104">
        <v>14.7138</v>
      </c>
      <c r="D64" s="71">
        <f>$B$60*B64/100</f>
        <v>687.8492544987146</v>
      </c>
      <c r="E64" s="71"/>
      <c r="F64" s="132">
        <f>(J64+O64+V64+AB64+AI64+AK64+AL64+AM64+AN64+AO64+AP64+AQ64+AR64+AT64+AU64)</f>
        <v>132.73254362461694</v>
      </c>
      <c r="G64" s="72">
        <f>$J$61*B64/100</f>
        <v>13.62529562982005</v>
      </c>
      <c r="H64" s="73">
        <f>G64*7.94889/100</f>
        <v>1.0830597617892028</v>
      </c>
      <c r="I64" s="73">
        <f>G64*92.0511/100</f>
        <v>12.542234505501286</v>
      </c>
      <c r="J64" s="160">
        <f>SUM(H64:I64)</f>
        <v>13.625294267290489</v>
      </c>
      <c r="K64" s="71">
        <f t="shared" si="87"/>
        <v>8.344678663239074</v>
      </c>
      <c r="L64" s="71">
        <f t="shared" si="88"/>
        <v>8.344678663239074</v>
      </c>
      <c r="M64" s="71">
        <f t="shared" si="89"/>
        <v>8.409871465295629</v>
      </c>
      <c r="N64" s="71">
        <f t="shared" si="90"/>
        <v>8.475064267352185</v>
      </c>
      <c r="O64" s="160">
        <f>SUM(K64:N64)</f>
        <v>33.574293059125964</v>
      </c>
      <c r="P64" s="75" t="s">
        <v>58</v>
      </c>
      <c r="Q64" s="71">
        <f t="shared" si="91"/>
        <v>8.475064267352185</v>
      </c>
      <c r="R64" s="76">
        <f t="shared" si="92"/>
        <v>8.54025706940874</v>
      </c>
      <c r="S64" s="87">
        <f t="shared" si="93"/>
        <v>8.54025706940874</v>
      </c>
      <c r="T64" s="87">
        <f t="shared" si="94"/>
        <v>8.54025706940874</v>
      </c>
      <c r="U64" s="87">
        <f t="shared" si="95"/>
        <v>8.54025706940874</v>
      </c>
      <c r="V64" s="160">
        <f t="shared" si="84"/>
        <v>42.63609254498714</v>
      </c>
      <c r="W64" s="71">
        <f t="shared" si="96"/>
        <v>8.54025706940874</v>
      </c>
      <c r="X64" s="71">
        <f t="shared" si="97"/>
        <v>8.54025706940874</v>
      </c>
      <c r="Y64" s="71">
        <f t="shared" si="98"/>
        <v>8.605449871465295</v>
      </c>
      <c r="Z64" s="71">
        <f t="shared" si="99"/>
        <v>8.605449871465295</v>
      </c>
      <c r="AA64" s="77">
        <f t="shared" si="100"/>
        <v>8.605449871465295</v>
      </c>
      <c r="AB64" s="160">
        <f t="shared" si="85"/>
        <v>42.89686375321337</v>
      </c>
      <c r="AC64" s="75" t="s">
        <v>58</v>
      </c>
      <c r="AD64" s="71">
        <f t="shared" si="101"/>
        <v>0</v>
      </c>
      <c r="AE64" s="71">
        <f t="shared" si="102"/>
        <v>0</v>
      </c>
      <c r="AF64" s="71">
        <f t="shared" si="103"/>
        <v>0</v>
      </c>
      <c r="AG64" s="71">
        <f t="shared" si="104"/>
        <v>0</v>
      </c>
      <c r="AH64" s="71">
        <f t="shared" si="105"/>
        <v>0</v>
      </c>
      <c r="AI64" s="160">
        <f t="shared" si="86"/>
        <v>0</v>
      </c>
      <c r="AJ64" s="75" t="s">
        <v>58</v>
      </c>
      <c r="AK64" s="71">
        <f t="shared" si="106"/>
        <v>0</v>
      </c>
      <c r="AL64" s="71">
        <f t="shared" si="107"/>
        <v>0</v>
      </c>
      <c r="AM64" s="71">
        <f t="shared" si="108"/>
        <v>0</v>
      </c>
      <c r="AN64" s="71">
        <f t="shared" si="109"/>
        <v>0</v>
      </c>
      <c r="AO64" s="71">
        <f t="shared" si="110"/>
        <v>0</v>
      </c>
      <c r="AP64" s="71">
        <f t="shared" si="111"/>
        <v>0</v>
      </c>
      <c r="AQ64" s="71">
        <f t="shared" si="112"/>
        <v>0</v>
      </c>
      <c r="AR64" s="71">
        <f t="shared" si="113"/>
        <v>0</v>
      </c>
      <c r="AS64" s="160">
        <f>SUM(AK64:AR64)</f>
        <v>0</v>
      </c>
      <c r="AT64" s="71">
        <f t="shared" si="114"/>
        <v>0</v>
      </c>
      <c r="AU64" s="71">
        <f t="shared" si="115"/>
        <v>0</v>
      </c>
      <c r="AV64" s="71">
        <f t="shared" si="116"/>
        <v>0</v>
      </c>
      <c r="AW64" s="71">
        <f t="shared" si="117"/>
        <v>0</v>
      </c>
      <c r="AX64" s="71">
        <f t="shared" si="118"/>
        <v>0</v>
      </c>
      <c r="AY64" s="160">
        <f>SUM(AT64:AX64)</f>
        <v>0</v>
      </c>
      <c r="AZ64" s="71">
        <f t="shared" si="119"/>
        <v>0</v>
      </c>
      <c r="BA64" s="71">
        <f t="shared" si="120"/>
        <v>0</v>
      </c>
      <c r="BB64" s="71">
        <f t="shared" si="121"/>
        <v>0</v>
      </c>
    </row>
    <row r="65" spans="1:54" ht="16.5" thickBot="1">
      <c r="A65" s="108" t="s">
        <v>121</v>
      </c>
      <c r="B65" s="108">
        <f>1542/9725*100</f>
        <v>15.856041131105398</v>
      </c>
      <c r="C65" s="108"/>
      <c r="D65" s="71">
        <f>$B$60*B65/100</f>
        <v>1672.9708997429304</v>
      </c>
      <c r="E65" s="98"/>
      <c r="F65" s="132">
        <f>(J65+O65+V65+AB65+AI65+AK65+AL65+AM65+AN65+AO65+AP65+AQ65+AR65+AT65+AU65)</f>
        <v>33</v>
      </c>
      <c r="G65" s="72">
        <f>$J$61*B65/100</f>
        <v>33.13912596401028</v>
      </c>
      <c r="H65" s="73">
        <f>G65*7.94889/100</f>
        <v>2.634192669840617</v>
      </c>
      <c r="I65" s="73">
        <v>30</v>
      </c>
      <c r="J65" s="160">
        <v>33</v>
      </c>
      <c r="K65" s="98"/>
      <c r="L65" s="98"/>
      <c r="M65" s="98"/>
      <c r="N65" s="98"/>
      <c r="O65" s="165"/>
      <c r="P65" s="100"/>
      <c r="Q65" s="98"/>
      <c r="R65" s="101"/>
      <c r="S65" s="199"/>
      <c r="T65" s="199"/>
      <c r="U65" s="199"/>
      <c r="V65" s="165"/>
      <c r="W65" s="98"/>
      <c r="X65" s="98"/>
      <c r="Y65" s="98"/>
      <c r="Z65" s="98"/>
      <c r="AA65" s="102"/>
      <c r="AB65" s="165"/>
      <c r="AC65" s="100"/>
      <c r="AD65" s="98"/>
      <c r="AE65" s="98"/>
      <c r="AF65" s="98"/>
      <c r="AG65" s="98"/>
      <c r="AH65" s="98"/>
      <c r="AI65" s="165"/>
      <c r="AJ65" s="100"/>
      <c r="AK65" s="98"/>
      <c r="AL65" s="98"/>
      <c r="AM65" s="98"/>
      <c r="AN65" s="98"/>
      <c r="AO65" s="98"/>
      <c r="AP65" s="98"/>
      <c r="AQ65" s="98"/>
      <c r="AR65" s="98"/>
      <c r="AS65" s="165"/>
      <c r="AT65" s="98"/>
      <c r="AU65" s="98"/>
      <c r="AV65" s="98"/>
      <c r="AW65" s="98"/>
      <c r="AX65" s="98"/>
      <c r="AY65" s="165"/>
      <c r="AZ65" s="98"/>
      <c r="BA65" s="98"/>
      <c r="BB65" s="98"/>
    </row>
    <row r="66" spans="1:54" ht="16.5" thickBot="1">
      <c r="A66" s="108"/>
      <c r="B66" s="108"/>
      <c r="C66" s="108"/>
      <c r="D66" s="71">
        <f>SUM(D62:D65)</f>
        <v>10550.999999999998</v>
      </c>
      <c r="E66" s="98"/>
      <c r="F66" s="132"/>
      <c r="G66" s="72"/>
      <c r="H66" s="73"/>
      <c r="I66" s="73"/>
      <c r="J66" s="160"/>
      <c r="K66" s="98"/>
      <c r="L66" s="98"/>
      <c r="M66" s="98"/>
      <c r="N66" s="98"/>
      <c r="O66" s="165"/>
      <c r="P66" s="100"/>
      <c r="Q66" s="98"/>
      <c r="R66" s="101"/>
      <c r="S66" s="199"/>
      <c r="T66" s="199"/>
      <c r="U66" s="199"/>
      <c r="V66" s="165"/>
      <c r="W66" s="98"/>
      <c r="X66" s="98"/>
      <c r="Y66" s="98"/>
      <c r="Z66" s="98"/>
      <c r="AA66" s="102"/>
      <c r="AB66" s="165"/>
      <c r="AC66" s="100"/>
      <c r="AD66" s="98"/>
      <c r="AE66" s="98"/>
      <c r="AF66" s="98"/>
      <c r="AG66" s="98"/>
      <c r="AH66" s="98"/>
      <c r="AI66" s="165"/>
      <c r="AJ66" s="100"/>
      <c r="AK66" s="98"/>
      <c r="AL66" s="98"/>
      <c r="AM66" s="98"/>
      <c r="AN66" s="98"/>
      <c r="AO66" s="98"/>
      <c r="AP66" s="98"/>
      <c r="AQ66" s="98"/>
      <c r="AR66" s="98"/>
      <c r="AS66" s="165"/>
      <c r="AT66" s="98"/>
      <c r="AU66" s="98"/>
      <c r="AV66" s="98"/>
      <c r="AW66" s="98"/>
      <c r="AX66" s="98"/>
      <c r="AY66" s="165"/>
      <c r="AZ66" s="98"/>
      <c r="BA66" s="98"/>
      <c r="BB66" s="102"/>
    </row>
    <row r="67" spans="1:201" s="202" customFormat="1" ht="16.5" thickBot="1">
      <c r="A67" s="37" t="s">
        <v>125</v>
      </c>
      <c r="B67" s="200">
        <v>4136</v>
      </c>
      <c r="C67" s="200"/>
      <c r="D67" s="201">
        <f>SUM(D69:D71)</f>
        <v>4136.440156</v>
      </c>
      <c r="E67" s="201"/>
      <c r="F67" s="201">
        <f>SUM(F69:F71)</f>
        <v>1908.71538183</v>
      </c>
      <c r="G67" s="201">
        <f>SUM(G69:G71)</f>
        <v>82</v>
      </c>
      <c r="H67" s="38">
        <f>SUM(H69:H71)</f>
        <v>6.7154001</v>
      </c>
      <c r="I67" s="38">
        <f>SUM(I69:I71)</f>
        <v>74.833215</v>
      </c>
      <c r="J67" s="38">
        <f aca="true" t="shared" si="122" ref="J67:BB67">SUM(J69:J71)</f>
        <v>81.7154001</v>
      </c>
      <c r="K67" s="38">
        <f t="shared" si="122"/>
        <v>127.99999872</v>
      </c>
      <c r="L67" s="38">
        <f t="shared" si="122"/>
        <v>127.99999872</v>
      </c>
      <c r="M67" s="38">
        <f t="shared" si="122"/>
        <v>128.99999871</v>
      </c>
      <c r="N67" s="38">
        <f t="shared" si="122"/>
        <v>129.9999987</v>
      </c>
      <c r="O67" s="38">
        <f t="shared" si="122"/>
        <v>514.9999948499999</v>
      </c>
      <c r="P67" s="38">
        <f t="shared" si="122"/>
        <v>0</v>
      </c>
      <c r="Q67" s="38">
        <f t="shared" si="122"/>
        <v>129.9999987</v>
      </c>
      <c r="R67" s="38">
        <f t="shared" si="122"/>
        <v>130.99999868999998</v>
      </c>
      <c r="S67" s="38">
        <f t="shared" si="122"/>
        <v>130.99999868999998</v>
      </c>
      <c r="T67" s="38">
        <f t="shared" si="122"/>
        <v>130.99999868999998</v>
      </c>
      <c r="U67" s="38">
        <f t="shared" si="122"/>
        <v>130.99999868999998</v>
      </c>
      <c r="V67" s="38">
        <f t="shared" si="122"/>
        <v>653.9999934599998</v>
      </c>
      <c r="W67" s="38">
        <f t="shared" si="122"/>
        <v>130.99999868999998</v>
      </c>
      <c r="X67" s="38">
        <f t="shared" si="122"/>
        <v>130.99999868999998</v>
      </c>
      <c r="Y67" s="38">
        <f t="shared" si="122"/>
        <v>131.99999867999998</v>
      </c>
      <c r="Z67" s="38">
        <f t="shared" si="122"/>
        <v>131.99999867999998</v>
      </c>
      <c r="AA67" s="38">
        <f t="shared" si="122"/>
        <v>131.99999867999998</v>
      </c>
      <c r="AB67" s="38">
        <f t="shared" si="122"/>
        <v>657.99999342</v>
      </c>
      <c r="AC67" s="38">
        <f t="shared" si="122"/>
        <v>0</v>
      </c>
      <c r="AD67" s="38">
        <f t="shared" si="122"/>
        <v>0</v>
      </c>
      <c r="AE67" s="38">
        <f t="shared" si="122"/>
        <v>0</v>
      </c>
      <c r="AF67" s="38">
        <f t="shared" si="122"/>
        <v>0</v>
      </c>
      <c r="AG67" s="38">
        <f t="shared" si="122"/>
        <v>0</v>
      </c>
      <c r="AH67" s="38">
        <f t="shared" si="122"/>
        <v>0</v>
      </c>
      <c r="AI67" s="38">
        <f t="shared" si="122"/>
        <v>0</v>
      </c>
      <c r="AJ67" s="38">
        <f t="shared" si="122"/>
        <v>0</v>
      </c>
      <c r="AK67" s="38">
        <f t="shared" si="122"/>
        <v>0</v>
      </c>
      <c r="AL67" s="38">
        <f t="shared" si="122"/>
        <v>0</v>
      </c>
      <c r="AM67" s="38">
        <f t="shared" si="122"/>
        <v>0</v>
      </c>
      <c r="AN67" s="38">
        <f t="shared" si="122"/>
        <v>0</v>
      </c>
      <c r="AO67" s="38">
        <f t="shared" si="122"/>
        <v>0</v>
      </c>
      <c r="AP67" s="38">
        <f t="shared" si="122"/>
        <v>0</v>
      </c>
      <c r="AQ67" s="38">
        <f t="shared" si="122"/>
        <v>0</v>
      </c>
      <c r="AR67" s="38">
        <f t="shared" si="122"/>
        <v>0</v>
      </c>
      <c r="AS67" s="155">
        <f t="shared" si="122"/>
        <v>0</v>
      </c>
      <c r="AT67" s="38">
        <f t="shared" si="122"/>
        <v>0</v>
      </c>
      <c r="AU67" s="38">
        <f t="shared" si="122"/>
        <v>0</v>
      </c>
      <c r="AV67" s="38">
        <f t="shared" si="122"/>
        <v>0</v>
      </c>
      <c r="AW67" s="38">
        <f t="shared" si="122"/>
        <v>0</v>
      </c>
      <c r="AX67" s="38">
        <f t="shared" si="122"/>
        <v>0</v>
      </c>
      <c r="AY67" s="38">
        <f t="shared" si="122"/>
        <v>0</v>
      </c>
      <c r="AZ67" s="38">
        <f t="shared" si="122"/>
        <v>0</v>
      </c>
      <c r="BA67" s="38">
        <f t="shared" si="122"/>
        <v>0</v>
      </c>
      <c r="BB67" s="40">
        <f t="shared" si="122"/>
        <v>0</v>
      </c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</row>
    <row r="68" spans="1:54" ht="16.5" thickBot="1">
      <c r="A68" s="119" t="s">
        <v>126</v>
      </c>
      <c r="B68" s="104"/>
      <c r="C68" s="104"/>
      <c r="D68" s="71"/>
      <c r="E68" s="71"/>
      <c r="F68" s="132"/>
      <c r="G68" s="72"/>
      <c r="H68" s="73"/>
      <c r="I68" s="73"/>
      <c r="J68" s="160">
        <v>82</v>
      </c>
      <c r="K68" s="71"/>
      <c r="L68" s="71"/>
      <c r="M68" s="71"/>
      <c r="N68" s="71"/>
      <c r="O68" s="160"/>
      <c r="P68" s="75"/>
      <c r="Q68" s="71"/>
      <c r="R68" s="76"/>
      <c r="S68" s="87"/>
      <c r="T68" s="87"/>
      <c r="U68" s="87"/>
      <c r="V68" s="160"/>
      <c r="W68" s="71"/>
      <c r="X68" s="71"/>
      <c r="Y68" s="71"/>
      <c r="Z68" s="71"/>
      <c r="AA68" s="77"/>
      <c r="AB68" s="160"/>
      <c r="AC68" s="75"/>
      <c r="AD68" s="71"/>
      <c r="AE68" s="71"/>
      <c r="AF68" s="71"/>
      <c r="AG68" s="71"/>
      <c r="AH68" s="71"/>
      <c r="AI68" s="160"/>
      <c r="AJ68" s="75"/>
      <c r="AK68" s="71"/>
      <c r="AL68" s="71"/>
      <c r="AM68" s="71"/>
      <c r="AN68" s="71"/>
      <c r="AO68" s="71"/>
      <c r="AP68" s="71"/>
      <c r="AQ68" s="71"/>
      <c r="AR68" s="71"/>
      <c r="AS68" s="160"/>
      <c r="AT68" s="71"/>
      <c r="AU68" s="71"/>
      <c r="AV68" s="71"/>
      <c r="AW68" s="71"/>
      <c r="AX68" s="71"/>
      <c r="AY68" s="160"/>
      <c r="AZ68" s="71"/>
      <c r="BA68" s="71"/>
      <c r="BB68" s="71"/>
    </row>
    <row r="69" spans="1:54" ht="15.75">
      <c r="A69" s="104" t="s">
        <v>122</v>
      </c>
      <c r="B69" s="104">
        <v>80.81335</v>
      </c>
      <c r="C69" s="104"/>
      <c r="D69" s="71">
        <f>$B$67*B69/100</f>
        <v>3342.4401559999997</v>
      </c>
      <c r="E69" s="71"/>
      <c r="F69" s="132">
        <f>(J69+O69+V69+AB69+AI69+AK69+AL69+AM69+AN69+AO69+AP69+AQ69+AR69+AT69+AU69)</f>
        <v>1541.4599045</v>
      </c>
      <c r="G69" s="72">
        <v>65</v>
      </c>
      <c r="H69" s="73">
        <v>5</v>
      </c>
      <c r="I69" s="73">
        <f>G69*92.0511/100</f>
        <v>59.833215</v>
      </c>
      <c r="J69" s="160">
        <v>65</v>
      </c>
      <c r="K69" s="71">
        <f t="shared" si="87"/>
        <v>103.441088</v>
      </c>
      <c r="L69" s="71">
        <f t="shared" si="88"/>
        <v>103.441088</v>
      </c>
      <c r="M69" s="71">
        <f t="shared" si="89"/>
        <v>104.2492215</v>
      </c>
      <c r="N69" s="71">
        <f t="shared" si="90"/>
        <v>105.057355</v>
      </c>
      <c r="O69" s="160">
        <f>SUM(K69:N69)</f>
        <v>416.18875249999996</v>
      </c>
      <c r="P69" s="75" t="s">
        <v>59</v>
      </c>
      <c r="Q69" s="71">
        <f t="shared" si="91"/>
        <v>105.057355</v>
      </c>
      <c r="R69" s="76">
        <f t="shared" si="92"/>
        <v>105.8654885</v>
      </c>
      <c r="S69" s="87">
        <f t="shared" si="93"/>
        <v>105.8654885</v>
      </c>
      <c r="T69" s="87">
        <f t="shared" si="94"/>
        <v>105.8654885</v>
      </c>
      <c r="U69" s="87">
        <f t="shared" si="95"/>
        <v>105.8654885</v>
      </c>
      <c r="V69" s="160">
        <f t="shared" si="84"/>
        <v>528.5193089999999</v>
      </c>
      <c r="W69" s="71">
        <f t="shared" si="96"/>
        <v>105.8654885</v>
      </c>
      <c r="X69" s="71">
        <f t="shared" si="97"/>
        <v>105.8654885</v>
      </c>
      <c r="Y69" s="71">
        <f t="shared" si="98"/>
        <v>106.673622</v>
      </c>
      <c r="Z69" s="71">
        <f t="shared" si="99"/>
        <v>106.673622</v>
      </c>
      <c r="AA69" s="77">
        <f t="shared" si="100"/>
        <v>106.673622</v>
      </c>
      <c r="AB69" s="160">
        <f t="shared" si="85"/>
        <v>531.751843</v>
      </c>
      <c r="AC69" s="75" t="s">
        <v>59</v>
      </c>
      <c r="AD69" s="71">
        <f t="shared" si="101"/>
        <v>0</v>
      </c>
      <c r="AE69" s="71">
        <f t="shared" si="102"/>
        <v>0</v>
      </c>
      <c r="AF69" s="71">
        <f t="shared" si="103"/>
        <v>0</v>
      </c>
      <c r="AG69" s="71">
        <f t="shared" si="104"/>
        <v>0</v>
      </c>
      <c r="AH69" s="71">
        <f t="shared" si="105"/>
        <v>0</v>
      </c>
      <c r="AI69" s="160">
        <f t="shared" si="86"/>
        <v>0</v>
      </c>
      <c r="AJ69" s="75" t="s">
        <v>59</v>
      </c>
      <c r="AK69" s="71">
        <f t="shared" si="106"/>
        <v>0</v>
      </c>
      <c r="AL69" s="71">
        <f t="shared" si="107"/>
        <v>0</v>
      </c>
      <c r="AM69" s="71">
        <f t="shared" si="108"/>
        <v>0</v>
      </c>
      <c r="AN69" s="71">
        <f t="shared" si="109"/>
        <v>0</v>
      </c>
      <c r="AO69" s="71">
        <f t="shared" si="110"/>
        <v>0</v>
      </c>
      <c r="AP69" s="71">
        <f t="shared" si="111"/>
        <v>0</v>
      </c>
      <c r="AQ69" s="71">
        <f t="shared" si="112"/>
        <v>0</v>
      </c>
      <c r="AR69" s="71">
        <f t="shared" si="113"/>
        <v>0</v>
      </c>
      <c r="AS69" s="160">
        <f>SUM(AK69:AR69)</f>
        <v>0</v>
      </c>
      <c r="AT69" s="71">
        <f t="shared" si="114"/>
        <v>0</v>
      </c>
      <c r="AU69" s="71">
        <f t="shared" si="115"/>
        <v>0</v>
      </c>
      <c r="AV69" s="71">
        <f t="shared" si="116"/>
        <v>0</v>
      </c>
      <c r="AW69" s="71">
        <f t="shared" si="117"/>
        <v>0</v>
      </c>
      <c r="AX69" s="71">
        <f t="shared" si="118"/>
        <v>0</v>
      </c>
      <c r="AY69" s="160">
        <f>SUM(AT69:AX69)</f>
        <v>0</v>
      </c>
      <c r="AZ69" s="71">
        <f t="shared" si="119"/>
        <v>0</v>
      </c>
      <c r="BA69" s="71">
        <f t="shared" si="120"/>
        <v>0</v>
      </c>
      <c r="BB69" s="71">
        <f t="shared" si="121"/>
        <v>0</v>
      </c>
    </row>
    <row r="70" spans="1:54" ht="15.75">
      <c r="A70" s="104" t="s">
        <v>123</v>
      </c>
      <c r="B70" s="104">
        <v>10.08863</v>
      </c>
      <c r="C70" s="104"/>
      <c r="D70" s="71">
        <v>418</v>
      </c>
      <c r="E70" s="71"/>
      <c r="F70" s="132">
        <f>(J70+O70+V70+AB70+AI70+AK70+AL70+AM70+AN70+AO70+AP70+AQ70+AR70+AT70+AU70)</f>
        <v>193.31927009999998</v>
      </c>
      <c r="G70" s="72">
        <v>9</v>
      </c>
      <c r="H70" s="73">
        <v>1</v>
      </c>
      <c r="I70" s="73">
        <v>8</v>
      </c>
      <c r="J70" s="160">
        <v>9</v>
      </c>
      <c r="K70" s="71">
        <f t="shared" si="87"/>
        <v>12.9134464</v>
      </c>
      <c r="L70" s="71">
        <f t="shared" si="88"/>
        <v>12.9134464</v>
      </c>
      <c r="M70" s="71">
        <f t="shared" si="89"/>
        <v>13.0143327</v>
      </c>
      <c r="N70" s="71">
        <f t="shared" si="90"/>
        <v>13.115219</v>
      </c>
      <c r="O70" s="160">
        <f>SUM(K70:N70)</f>
        <v>51.9564445</v>
      </c>
      <c r="P70" s="75" t="s">
        <v>87</v>
      </c>
      <c r="Q70" s="71">
        <f t="shared" si="91"/>
        <v>13.115219</v>
      </c>
      <c r="R70" s="76">
        <f t="shared" si="92"/>
        <v>13.216105299999999</v>
      </c>
      <c r="S70" s="87">
        <f t="shared" si="93"/>
        <v>13.216105299999999</v>
      </c>
      <c r="T70" s="87">
        <f t="shared" si="94"/>
        <v>13.216105299999999</v>
      </c>
      <c r="U70" s="87">
        <f t="shared" si="95"/>
        <v>13.216105299999999</v>
      </c>
      <c r="V70" s="160">
        <f t="shared" si="84"/>
        <v>65.97964019999999</v>
      </c>
      <c r="W70" s="71">
        <f t="shared" si="96"/>
        <v>13.216105299999999</v>
      </c>
      <c r="X70" s="71">
        <f t="shared" si="97"/>
        <v>13.216105299999999</v>
      </c>
      <c r="Y70" s="71">
        <f t="shared" si="98"/>
        <v>13.316991600000001</v>
      </c>
      <c r="Z70" s="71">
        <f t="shared" si="99"/>
        <v>13.316991600000001</v>
      </c>
      <c r="AA70" s="77">
        <f t="shared" si="100"/>
        <v>13.316991600000001</v>
      </c>
      <c r="AB70" s="160">
        <f t="shared" si="85"/>
        <v>66.3831854</v>
      </c>
      <c r="AC70" s="75" t="s">
        <v>87</v>
      </c>
      <c r="AD70" s="71">
        <f t="shared" si="101"/>
        <v>0</v>
      </c>
      <c r="AE70" s="71">
        <f t="shared" si="102"/>
        <v>0</v>
      </c>
      <c r="AF70" s="71">
        <f t="shared" si="103"/>
        <v>0</v>
      </c>
      <c r="AG70" s="71">
        <f t="shared" si="104"/>
        <v>0</v>
      </c>
      <c r="AH70" s="71">
        <f t="shared" si="105"/>
        <v>0</v>
      </c>
      <c r="AI70" s="160">
        <f t="shared" si="86"/>
        <v>0</v>
      </c>
      <c r="AJ70" s="75" t="s">
        <v>87</v>
      </c>
      <c r="AK70" s="71">
        <f t="shared" si="106"/>
        <v>0</v>
      </c>
      <c r="AL70" s="71">
        <f t="shared" si="107"/>
        <v>0</v>
      </c>
      <c r="AM70" s="71">
        <f t="shared" si="108"/>
        <v>0</v>
      </c>
      <c r="AN70" s="71">
        <f t="shared" si="109"/>
        <v>0</v>
      </c>
      <c r="AO70" s="71">
        <f t="shared" si="110"/>
        <v>0</v>
      </c>
      <c r="AP70" s="71">
        <f t="shared" si="111"/>
        <v>0</v>
      </c>
      <c r="AQ70" s="71">
        <f t="shared" si="112"/>
        <v>0</v>
      </c>
      <c r="AR70" s="71">
        <f t="shared" si="113"/>
        <v>0</v>
      </c>
      <c r="AS70" s="160">
        <f>SUM(AK70:AR70)</f>
        <v>0</v>
      </c>
      <c r="AT70" s="71">
        <f t="shared" si="114"/>
        <v>0</v>
      </c>
      <c r="AU70" s="71">
        <f t="shared" si="115"/>
        <v>0</v>
      </c>
      <c r="AV70" s="71">
        <f t="shared" si="116"/>
        <v>0</v>
      </c>
      <c r="AW70" s="71">
        <f t="shared" si="117"/>
        <v>0</v>
      </c>
      <c r="AX70" s="71">
        <f t="shared" si="118"/>
        <v>0</v>
      </c>
      <c r="AY70" s="160">
        <f>SUM(AT70:AX70)</f>
        <v>0</v>
      </c>
      <c r="AZ70" s="71">
        <f t="shared" si="119"/>
        <v>0</v>
      </c>
      <c r="BA70" s="71">
        <f t="shared" si="120"/>
        <v>0</v>
      </c>
      <c r="BB70" s="71">
        <f t="shared" si="121"/>
        <v>0</v>
      </c>
    </row>
    <row r="71" spans="1:54" ht="15.75">
      <c r="A71" s="104" t="s">
        <v>124</v>
      </c>
      <c r="B71" s="104">
        <v>9.098019</v>
      </c>
      <c r="C71" s="118"/>
      <c r="D71" s="71">
        <v>376</v>
      </c>
      <c r="E71" s="91"/>
      <c r="F71" s="132">
        <f>(J71+O71+V71+AB71+AI71+AK71+AL71+AM71+AN71+AO71+AP71+AQ71+AR71+AT71+AU71)</f>
        <v>173.93620723000004</v>
      </c>
      <c r="G71" s="72">
        <v>8</v>
      </c>
      <c r="H71" s="73">
        <f>G70*7.94889/100</f>
        <v>0.7154001</v>
      </c>
      <c r="I71" s="73">
        <v>7</v>
      </c>
      <c r="J71" s="160">
        <f>SUM(H71:I71)</f>
        <v>7.7154001</v>
      </c>
      <c r="K71" s="71">
        <f t="shared" si="87"/>
        <v>11.64546432</v>
      </c>
      <c r="L71" s="71">
        <f t="shared" si="88"/>
        <v>11.64546432</v>
      </c>
      <c r="M71" s="71">
        <f t="shared" si="89"/>
        <v>11.736444510000002</v>
      </c>
      <c r="N71" s="71">
        <f t="shared" si="90"/>
        <v>11.827424700000002</v>
      </c>
      <c r="O71" s="160">
        <f>SUM(K71:N71)</f>
        <v>46.854797850000004</v>
      </c>
      <c r="P71" s="75" t="s">
        <v>91</v>
      </c>
      <c r="Q71" s="71">
        <f t="shared" si="91"/>
        <v>11.827424700000002</v>
      </c>
      <c r="R71" s="76">
        <f t="shared" si="92"/>
        <v>11.918404890000001</v>
      </c>
      <c r="S71" s="87">
        <f t="shared" si="93"/>
        <v>11.918404890000001</v>
      </c>
      <c r="T71" s="87">
        <f t="shared" si="94"/>
        <v>11.918404890000001</v>
      </c>
      <c r="U71" s="87">
        <f t="shared" si="95"/>
        <v>11.918404890000001</v>
      </c>
      <c r="V71" s="160">
        <f t="shared" si="84"/>
        <v>59.501044260000015</v>
      </c>
      <c r="W71" s="71">
        <f t="shared" si="96"/>
        <v>11.918404890000001</v>
      </c>
      <c r="X71" s="71">
        <f t="shared" si="97"/>
        <v>11.918404890000001</v>
      </c>
      <c r="Y71" s="71">
        <f t="shared" si="98"/>
        <v>12.009385080000001</v>
      </c>
      <c r="Z71" s="71">
        <f t="shared" si="99"/>
        <v>12.009385080000001</v>
      </c>
      <c r="AA71" s="77">
        <f t="shared" si="100"/>
        <v>12.009385080000001</v>
      </c>
      <c r="AB71" s="160">
        <f t="shared" si="85"/>
        <v>59.86496502000001</v>
      </c>
      <c r="AC71" s="75" t="s">
        <v>91</v>
      </c>
      <c r="AD71" s="71">
        <f t="shared" si="101"/>
        <v>0</v>
      </c>
      <c r="AE71" s="71">
        <f t="shared" si="102"/>
        <v>0</v>
      </c>
      <c r="AF71" s="71">
        <f t="shared" si="103"/>
        <v>0</v>
      </c>
      <c r="AG71" s="71">
        <f t="shared" si="104"/>
        <v>0</v>
      </c>
      <c r="AH71" s="71">
        <f t="shared" si="105"/>
        <v>0</v>
      </c>
      <c r="AI71" s="160">
        <f t="shared" si="86"/>
        <v>0</v>
      </c>
      <c r="AJ71" s="75" t="s">
        <v>91</v>
      </c>
      <c r="AK71" s="71">
        <f t="shared" si="106"/>
        <v>0</v>
      </c>
      <c r="AL71" s="71">
        <f t="shared" si="107"/>
        <v>0</v>
      </c>
      <c r="AM71" s="71">
        <f t="shared" si="108"/>
        <v>0</v>
      </c>
      <c r="AN71" s="71">
        <f t="shared" si="109"/>
        <v>0</v>
      </c>
      <c r="AO71" s="71">
        <f t="shared" si="110"/>
        <v>0</v>
      </c>
      <c r="AP71" s="71">
        <f t="shared" si="111"/>
        <v>0</v>
      </c>
      <c r="AQ71" s="71">
        <f t="shared" si="112"/>
        <v>0</v>
      </c>
      <c r="AR71" s="71">
        <f t="shared" si="113"/>
        <v>0</v>
      </c>
      <c r="AS71" s="160">
        <f>SUM(AK71:AR71)</f>
        <v>0</v>
      </c>
      <c r="AT71" s="71">
        <f t="shared" si="114"/>
        <v>0</v>
      </c>
      <c r="AU71" s="71">
        <f t="shared" si="115"/>
        <v>0</v>
      </c>
      <c r="AV71" s="71">
        <f t="shared" si="116"/>
        <v>0</v>
      </c>
      <c r="AW71" s="71">
        <f t="shared" si="117"/>
        <v>0</v>
      </c>
      <c r="AX71" s="71">
        <f t="shared" si="118"/>
        <v>0</v>
      </c>
      <c r="AY71" s="160">
        <f>SUM(AT71:AX71)</f>
        <v>0</v>
      </c>
      <c r="AZ71" s="71">
        <f t="shared" si="119"/>
        <v>0</v>
      </c>
      <c r="BA71" s="71">
        <f t="shared" si="120"/>
        <v>0</v>
      </c>
      <c r="BB71" s="71">
        <f t="shared" si="121"/>
        <v>0</v>
      </c>
    </row>
    <row r="72" spans="1:54" s="85" customFormat="1" ht="16.5" thickBot="1">
      <c r="A72" s="203" t="s">
        <v>97</v>
      </c>
      <c r="B72" s="82"/>
      <c r="C72" s="84"/>
      <c r="D72" s="84"/>
      <c r="E72" s="107"/>
      <c r="F72" s="139"/>
      <c r="G72" s="89"/>
      <c r="H72" s="82"/>
      <c r="I72" s="82"/>
      <c r="J72" s="161">
        <v>1.75998999</v>
      </c>
      <c r="K72" s="82">
        <v>1.76649035</v>
      </c>
      <c r="L72" s="82">
        <v>1.76649035</v>
      </c>
      <c r="M72" s="82">
        <v>1.66649035</v>
      </c>
      <c r="N72" s="82">
        <v>1.66649035</v>
      </c>
      <c r="O72" s="161">
        <v>6.9063355906697</v>
      </c>
      <c r="P72" s="82"/>
      <c r="Q72" s="82">
        <v>2.037169406</v>
      </c>
      <c r="R72" s="82">
        <v>2.001429592</v>
      </c>
      <c r="S72" s="82">
        <v>2.001429592</v>
      </c>
      <c r="T72" s="82">
        <v>2.001429592</v>
      </c>
      <c r="U72" s="82">
        <v>2.001429592</v>
      </c>
      <c r="V72" s="161">
        <v>10.04288777</v>
      </c>
      <c r="W72" s="82">
        <v>1.91910931602708</v>
      </c>
      <c r="X72" s="82">
        <v>1.91910931602708</v>
      </c>
      <c r="Y72" s="82">
        <v>1.96910931602708</v>
      </c>
      <c r="Z72" s="82">
        <v>1.96910931602708</v>
      </c>
      <c r="AA72" s="82">
        <v>1.972032986</v>
      </c>
      <c r="AB72" s="161">
        <v>9.792709077</v>
      </c>
      <c r="AC72" s="82"/>
      <c r="AD72" s="82">
        <v>2.07290922</v>
      </c>
      <c r="AE72" s="82">
        <v>2.07290922</v>
      </c>
      <c r="AF72" s="82">
        <v>2.108649035</v>
      </c>
      <c r="AG72" s="82">
        <v>2.108649035</v>
      </c>
      <c r="AH72" s="82">
        <v>2.108649035</v>
      </c>
      <c r="AI72" s="161">
        <v>10.47176554</v>
      </c>
      <c r="AJ72" s="82"/>
      <c r="AK72" s="82">
        <v>11.1150822</v>
      </c>
      <c r="AL72" s="82">
        <v>10.43602573</v>
      </c>
      <c r="AM72" s="82">
        <v>8.863473909</v>
      </c>
      <c r="AN72" s="82">
        <v>7.112223016</v>
      </c>
      <c r="AO72" s="82">
        <v>5.825589706</v>
      </c>
      <c r="AP72" s="82">
        <v>4.681915654</v>
      </c>
      <c r="AQ72" s="82">
        <v>3.538241601</v>
      </c>
      <c r="AR72" s="82">
        <v>2.466047176</v>
      </c>
      <c r="AS72" s="161"/>
      <c r="AT72" s="82">
        <v>1.858470335</v>
      </c>
      <c r="AU72" s="82">
        <v>3.466761972</v>
      </c>
      <c r="AV72" s="82"/>
      <c r="AW72" s="82"/>
      <c r="AX72" s="82"/>
      <c r="AY72" s="161"/>
      <c r="AZ72" s="82">
        <v>25.94710507</v>
      </c>
      <c r="BA72" s="82">
        <v>4.574696211</v>
      </c>
      <c r="BB72" s="82">
        <v>2.680486061</v>
      </c>
    </row>
    <row r="73" spans="1:54" ht="16.5" thickBot="1">
      <c r="A73" s="37" t="s">
        <v>60</v>
      </c>
      <c r="B73" s="37">
        <v>2489</v>
      </c>
      <c r="C73" s="117">
        <f>+C75+C76+C77</f>
        <v>99.99795799999998</v>
      </c>
      <c r="D73" s="40">
        <f>SUM(D75:D77)</f>
        <v>2488.9998760663902</v>
      </c>
      <c r="E73" s="105">
        <f>SUM(E75:E77)</f>
        <v>3348</v>
      </c>
      <c r="F73" s="129">
        <f aca="true" t="shared" si="123" ref="F73:O73">SUM(F75:F77)</f>
        <v>522.9452941587966</v>
      </c>
      <c r="G73" s="38">
        <f t="shared" si="123"/>
        <v>48.743983402489626</v>
      </c>
      <c r="H73" s="38">
        <f t="shared" si="123"/>
        <v>3.874605622282157</v>
      </c>
      <c r="I73" s="38">
        <f t="shared" si="123"/>
        <v>45.125621</v>
      </c>
      <c r="J73" s="155">
        <f t="shared" si="123"/>
        <v>49.000226622282156</v>
      </c>
      <c r="K73" s="38">
        <f t="shared" si="123"/>
        <v>0</v>
      </c>
      <c r="L73" s="38">
        <f t="shared" si="123"/>
        <v>0</v>
      </c>
      <c r="M73" s="38">
        <f t="shared" si="123"/>
        <v>0</v>
      </c>
      <c r="N73" s="38">
        <f t="shared" si="123"/>
        <v>0</v>
      </c>
      <c r="O73" s="155">
        <f t="shared" si="123"/>
        <v>0</v>
      </c>
      <c r="P73" s="23" t="s">
        <v>60</v>
      </c>
      <c r="Q73" s="38">
        <f aca="true" t="shared" si="124" ref="Q73:AB73">SUM(Q75:Q77)</f>
        <v>0</v>
      </c>
      <c r="R73" s="38">
        <f t="shared" si="124"/>
        <v>0</v>
      </c>
      <c r="S73" s="38">
        <f t="shared" si="124"/>
        <v>0</v>
      </c>
      <c r="T73" s="38">
        <f t="shared" si="124"/>
        <v>0</v>
      </c>
      <c r="U73" s="38">
        <f t="shared" si="124"/>
        <v>0</v>
      </c>
      <c r="V73" s="155">
        <f t="shared" si="124"/>
        <v>0</v>
      </c>
      <c r="W73" s="38">
        <f t="shared" si="124"/>
        <v>130.99999347717844</v>
      </c>
      <c r="X73" s="38">
        <f t="shared" si="124"/>
        <v>130.99999347717844</v>
      </c>
      <c r="Y73" s="38">
        <f t="shared" si="124"/>
        <v>131.9999934273859</v>
      </c>
      <c r="Z73" s="38">
        <f t="shared" si="124"/>
        <v>131.9999934273859</v>
      </c>
      <c r="AA73" s="38">
        <f t="shared" si="124"/>
        <v>131.9999934273859</v>
      </c>
      <c r="AB73" s="155">
        <f t="shared" si="124"/>
        <v>657.9999672365145</v>
      </c>
      <c r="AC73" s="23" t="s">
        <v>60</v>
      </c>
      <c r="AD73" s="38">
        <f aca="true" t="shared" si="125" ref="AD73:AI73">SUM(AD75:AD77)</f>
        <v>0</v>
      </c>
      <c r="AE73" s="38">
        <f t="shared" si="125"/>
        <v>0</v>
      </c>
      <c r="AF73" s="38">
        <f t="shared" si="125"/>
        <v>0</v>
      </c>
      <c r="AG73" s="38">
        <f t="shared" si="125"/>
        <v>0</v>
      </c>
      <c r="AH73" s="38">
        <f t="shared" si="125"/>
        <v>0</v>
      </c>
      <c r="AI73" s="155">
        <f t="shared" si="125"/>
        <v>0</v>
      </c>
      <c r="AJ73" s="23" t="s">
        <v>60</v>
      </c>
      <c r="AK73" s="38">
        <f aca="true" t="shared" si="126" ref="AK73:AR73">SUM(AK75:AK77)</f>
        <v>0</v>
      </c>
      <c r="AL73" s="38">
        <f t="shared" si="126"/>
        <v>0</v>
      </c>
      <c r="AM73" s="38">
        <f t="shared" si="126"/>
        <v>0</v>
      </c>
      <c r="AN73" s="38">
        <f t="shared" si="126"/>
        <v>0</v>
      </c>
      <c r="AO73" s="38">
        <f t="shared" si="126"/>
        <v>0</v>
      </c>
      <c r="AP73" s="38">
        <f t="shared" si="126"/>
        <v>0</v>
      </c>
      <c r="AQ73" s="38">
        <f t="shared" si="126"/>
        <v>0</v>
      </c>
      <c r="AR73" s="38">
        <f t="shared" si="126"/>
        <v>0</v>
      </c>
      <c r="AS73" s="155"/>
      <c r="AT73" s="38">
        <f aca="true" t="shared" si="127" ref="AT73:BB73">SUM(AT75:AT77)</f>
        <v>0</v>
      </c>
      <c r="AU73" s="38">
        <f t="shared" si="127"/>
        <v>0</v>
      </c>
      <c r="AV73" s="38">
        <f t="shared" si="127"/>
        <v>0</v>
      </c>
      <c r="AW73" s="38">
        <f t="shared" si="127"/>
        <v>0</v>
      </c>
      <c r="AX73" s="38">
        <f t="shared" si="127"/>
        <v>0</v>
      </c>
      <c r="AY73" s="155">
        <f t="shared" si="127"/>
        <v>0</v>
      </c>
      <c r="AZ73" s="38">
        <f t="shared" si="127"/>
        <v>0</v>
      </c>
      <c r="BA73" s="38">
        <f t="shared" si="127"/>
        <v>0</v>
      </c>
      <c r="BB73" s="38">
        <f t="shared" si="127"/>
        <v>0</v>
      </c>
    </row>
    <row r="74" spans="1:54" s="143" customFormat="1" ht="16.5" thickBot="1">
      <c r="A74" s="141" t="s">
        <v>98</v>
      </c>
      <c r="B74" s="142"/>
      <c r="C74" s="142"/>
      <c r="D74" s="86">
        <f>373+152+8+179+17+99+63+0+104+1+208+11</f>
        <v>1215</v>
      </c>
      <c r="E74" s="86"/>
      <c r="F74" s="86"/>
      <c r="G74" s="86"/>
      <c r="H74" s="86"/>
      <c r="I74" s="86"/>
      <c r="J74" s="162">
        <v>49</v>
      </c>
      <c r="K74" s="86"/>
      <c r="L74" s="86"/>
      <c r="M74" s="86"/>
      <c r="N74" s="86"/>
      <c r="O74" s="162">
        <f>SUM(K74:N74)</f>
        <v>0</v>
      </c>
      <c r="P74" s="86"/>
      <c r="Q74" s="86"/>
      <c r="R74" s="86"/>
      <c r="S74" s="86"/>
      <c r="T74" s="86"/>
      <c r="U74" s="86"/>
      <c r="V74" s="184">
        <f>SUM(Q74:U74)</f>
        <v>0</v>
      </c>
      <c r="W74" s="86"/>
      <c r="X74" s="86"/>
      <c r="Y74" s="86"/>
      <c r="Z74" s="86"/>
      <c r="AA74" s="86"/>
      <c r="AB74" s="174">
        <f>SUM(W74:AA74)</f>
        <v>0</v>
      </c>
      <c r="AC74" s="86"/>
      <c r="AD74" s="86"/>
      <c r="AE74" s="86"/>
      <c r="AF74" s="86"/>
      <c r="AG74" s="86"/>
      <c r="AH74" s="86"/>
      <c r="AI74" s="174">
        <f>SUM(AD74:AH74)</f>
        <v>0</v>
      </c>
      <c r="AJ74" s="86">
        <f>$B$73*AJ72/100</f>
        <v>0</v>
      </c>
      <c r="AK74" s="86"/>
      <c r="AL74" s="86"/>
      <c r="AM74" s="86"/>
      <c r="AN74" s="86"/>
      <c r="AO74" s="86"/>
      <c r="AP74" s="86"/>
      <c r="AQ74" s="86"/>
      <c r="AR74" s="86"/>
      <c r="AS74" s="162"/>
      <c r="AT74" s="86"/>
      <c r="AU74" s="86"/>
      <c r="AV74" s="86"/>
      <c r="AW74" s="86"/>
      <c r="AX74" s="86"/>
      <c r="AY74" s="162"/>
      <c r="AZ74" s="86"/>
      <c r="BA74" s="86"/>
      <c r="BB74" s="86"/>
    </row>
    <row r="75" spans="1:54" ht="15.75">
      <c r="A75" s="75" t="s">
        <v>61</v>
      </c>
      <c r="B75" s="90">
        <f>1217/2410*100</f>
        <v>50.49792531120332</v>
      </c>
      <c r="C75" s="90">
        <v>49.99999</v>
      </c>
      <c r="D75" s="71">
        <f>$B$73*B75/100</f>
        <v>1256.8933609958506</v>
      </c>
      <c r="E75" s="71">
        <v>1685</v>
      </c>
      <c r="F75" s="132">
        <f>(J75+O75+V75+AB75+AI75+AK75+AL75+AM75+AN75+AO75+AP75+AQ75+AR75+AT75+AU75)</f>
        <v>357.24322056999995</v>
      </c>
      <c r="G75" s="72">
        <f>$J$74*B75/100</f>
        <v>24.743983402489626</v>
      </c>
      <c r="H75" s="73">
        <f>G75*7.94889/100</f>
        <v>1.9668720222821574</v>
      </c>
      <c r="I75" s="73">
        <v>23</v>
      </c>
      <c r="J75" s="160">
        <f>SUM(H75:I75)</f>
        <v>24.966872022282157</v>
      </c>
      <c r="K75" s="71">
        <f>$K$74*B75/100</f>
        <v>0</v>
      </c>
      <c r="L75" s="71">
        <f>$L$74*B75/100</f>
        <v>0</v>
      </c>
      <c r="M75" s="71">
        <f>$M$74*B75/100</f>
        <v>0</v>
      </c>
      <c r="N75" s="71">
        <f>$N$74*B75/100</f>
        <v>0</v>
      </c>
      <c r="O75" s="160">
        <f>SUM(K75:N75)</f>
        <v>0</v>
      </c>
      <c r="P75" s="75" t="s">
        <v>61</v>
      </c>
      <c r="Q75" s="71">
        <f>$Q$74*B75/100</f>
        <v>0</v>
      </c>
      <c r="R75" s="71">
        <f>$R$74*B75/100</f>
        <v>0</v>
      </c>
      <c r="S75" s="71">
        <f>$S$74*B75/100</f>
        <v>0</v>
      </c>
      <c r="T75" s="71">
        <f>$T$74*B75/100</f>
        <v>0</v>
      </c>
      <c r="U75" s="71">
        <f>$U$74*B75/100</f>
        <v>0</v>
      </c>
      <c r="V75" s="160">
        <f>SUM(Q75:U75)</f>
        <v>0</v>
      </c>
      <c r="W75" s="71">
        <f>$W$47*B75/100</f>
        <v>66.15228215767634</v>
      </c>
      <c r="X75" s="71">
        <f>$X$47*B75/100</f>
        <v>66.15228215767634</v>
      </c>
      <c r="Y75" s="71">
        <f>$Y$47*B75/100</f>
        <v>66.65726141078838</v>
      </c>
      <c r="Z75" s="71">
        <f>$Z$47*B75/100</f>
        <v>66.65726141078838</v>
      </c>
      <c r="AA75" s="77">
        <f>$AA$47*B75/100</f>
        <v>66.65726141078838</v>
      </c>
      <c r="AB75" s="160">
        <f>SUM(W75:AA75)</f>
        <v>332.2763485477178</v>
      </c>
      <c r="AC75" s="75" t="s">
        <v>61</v>
      </c>
      <c r="AD75" s="71">
        <f>$AD$74*B75/100</f>
        <v>0</v>
      </c>
      <c r="AE75" s="71">
        <f>$AE$74*B75/100</f>
        <v>0</v>
      </c>
      <c r="AF75" s="71">
        <f>$AF$74*B75/100</f>
        <v>0</v>
      </c>
      <c r="AG75" s="71">
        <f>$AG$74*B75/100</f>
        <v>0</v>
      </c>
      <c r="AH75" s="71">
        <f>$AH$74*B75/100</f>
        <v>0</v>
      </c>
      <c r="AI75" s="160">
        <f>SUM(AD75:AH75)</f>
        <v>0</v>
      </c>
      <c r="AJ75" s="75" t="s">
        <v>61</v>
      </c>
      <c r="AK75" s="73">
        <f>$AK$74*B75/100</f>
        <v>0</v>
      </c>
      <c r="AL75" s="71">
        <f>$AL$74*B75/100</f>
        <v>0</v>
      </c>
      <c r="AM75" s="71">
        <f>$AM$74*B75/100</f>
        <v>0</v>
      </c>
      <c r="AN75" s="71">
        <f>$AN$74*B75/100</f>
        <v>0</v>
      </c>
      <c r="AO75" s="71">
        <f>$AO$74*B75/100</f>
        <v>0</v>
      </c>
      <c r="AP75" s="73">
        <f>$AP$74*B75/100</f>
        <v>0</v>
      </c>
      <c r="AQ75" s="71">
        <f>$AQ$74*B75/100</f>
        <v>0</v>
      </c>
      <c r="AR75" s="71">
        <f>$AR$74*B75/100</f>
        <v>0</v>
      </c>
      <c r="AS75" s="160">
        <f>SUM(AK75:AR75)</f>
        <v>0</v>
      </c>
      <c r="AT75" s="73">
        <f>$AT$74*B75/100</f>
        <v>0</v>
      </c>
      <c r="AU75" s="71">
        <f>$AU$74*B75/100</f>
        <v>0</v>
      </c>
      <c r="AV75" s="71">
        <f>$AV$74*C75/100</f>
        <v>0</v>
      </c>
      <c r="AW75" s="71">
        <f>$AW$74*C75/100</f>
        <v>0</v>
      </c>
      <c r="AX75" s="71">
        <f>$AX$74*C75/100</f>
        <v>0</v>
      </c>
      <c r="AY75" s="160">
        <f>SUM(AT75:AX75)</f>
        <v>0</v>
      </c>
      <c r="AZ75" s="71">
        <f>$AZ$74*B75/100</f>
        <v>0</v>
      </c>
      <c r="BA75" s="71">
        <f>$BA$74*B75/100</f>
        <v>0</v>
      </c>
      <c r="BB75" s="71">
        <f>$BB$74*B75/100</f>
        <v>0</v>
      </c>
    </row>
    <row r="76" spans="1:54" ht="15.75">
      <c r="A76" s="75" t="s">
        <v>62</v>
      </c>
      <c r="B76" s="90">
        <v>27.9668</v>
      </c>
      <c r="C76" s="90">
        <v>26.998979</v>
      </c>
      <c r="D76" s="71">
        <f>$B$73*B76/100</f>
        <v>696.093652</v>
      </c>
      <c r="E76" s="71">
        <v>900</v>
      </c>
      <c r="F76" s="132">
        <v>13</v>
      </c>
      <c r="G76" s="72">
        <v>13</v>
      </c>
      <c r="H76" s="73">
        <f>G76*7.94889/100</f>
        <v>1.0333557</v>
      </c>
      <c r="I76" s="73">
        <v>12</v>
      </c>
      <c r="J76" s="160">
        <f>SUM(H76:I76)</f>
        <v>13.0333557</v>
      </c>
      <c r="K76" s="71">
        <f>$K$74*B76/100</f>
        <v>0</v>
      </c>
      <c r="L76" s="71">
        <f>$L$74*B76/100</f>
        <v>0</v>
      </c>
      <c r="M76" s="71">
        <f>$M$74*B76/100</f>
        <v>0</v>
      </c>
      <c r="N76" s="71">
        <f>$N$74*B76/100</f>
        <v>0</v>
      </c>
      <c r="O76" s="160">
        <f>SUM(K76:N76)</f>
        <v>0</v>
      </c>
      <c r="P76" s="75" t="s">
        <v>62</v>
      </c>
      <c r="Q76" s="71">
        <f>$Q$74*B76/100</f>
        <v>0</v>
      </c>
      <c r="R76" s="71">
        <f>$R$74*B76/100</f>
        <v>0</v>
      </c>
      <c r="S76" s="71">
        <f>$S$74*B76/100</f>
        <v>0</v>
      </c>
      <c r="T76" s="71">
        <f>$T$74*B76/100</f>
        <v>0</v>
      </c>
      <c r="U76" s="71">
        <f>$U$74*B76/100</f>
        <v>0</v>
      </c>
      <c r="V76" s="160">
        <f>SUM(Q76:U76)</f>
        <v>0</v>
      </c>
      <c r="W76" s="71">
        <f>$W$47*B76/100</f>
        <v>36.636508</v>
      </c>
      <c r="X76" s="71">
        <f>$X$47*B76/100</f>
        <v>36.636508</v>
      </c>
      <c r="Y76" s="71">
        <f>$Y$47*B76/100</f>
        <v>36.916176</v>
      </c>
      <c r="Z76" s="71">
        <f>$Z$47*B76/100</f>
        <v>36.916176</v>
      </c>
      <c r="AA76" s="77">
        <f>$AA$47*B76/100</f>
        <v>36.916176</v>
      </c>
      <c r="AB76" s="160">
        <f>SUM(W76:AA76)</f>
        <v>184.021544</v>
      </c>
      <c r="AC76" s="75" t="s">
        <v>62</v>
      </c>
      <c r="AD76" s="71">
        <f>$AD$74*B76/100</f>
        <v>0</v>
      </c>
      <c r="AE76" s="71">
        <f>$AE$74*B76/100</f>
        <v>0</v>
      </c>
      <c r="AF76" s="71">
        <f>$AF$74*B76/100</f>
        <v>0</v>
      </c>
      <c r="AG76" s="71">
        <f>$AG$74*B76/100</f>
        <v>0</v>
      </c>
      <c r="AH76" s="71">
        <f>$AH$74*B76/100</f>
        <v>0</v>
      </c>
      <c r="AI76" s="160">
        <f>SUM(AD76:AH76)</f>
        <v>0</v>
      </c>
      <c r="AJ76" s="75" t="s">
        <v>62</v>
      </c>
      <c r="AK76" s="73">
        <f>$AK$74*B76/100</f>
        <v>0</v>
      </c>
      <c r="AL76" s="71">
        <f>$AL$74*B76/100</f>
        <v>0</v>
      </c>
      <c r="AM76" s="71">
        <f>$AM$74*B76/100</f>
        <v>0</v>
      </c>
      <c r="AN76" s="71">
        <f>$AN$74*B76/100</f>
        <v>0</v>
      </c>
      <c r="AO76" s="71">
        <f>$AO$74*B76/100</f>
        <v>0</v>
      </c>
      <c r="AP76" s="73">
        <f>$AP$74*B76/100</f>
        <v>0</v>
      </c>
      <c r="AQ76" s="71">
        <f>$AQ$74*B76/100</f>
        <v>0</v>
      </c>
      <c r="AR76" s="71">
        <f>$AR$74*B76/100</f>
        <v>0</v>
      </c>
      <c r="AS76" s="160">
        <f>SUM(AK76:AR76)</f>
        <v>0</v>
      </c>
      <c r="AT76" s="73">
        <f>$AT$74*B76/100</f>
        <v>0</v>
      </c>
      <c r="AU76" s="71">
        <f>$AU$74*B76/100</f>
        <v>0</v>
      </c>
      <c r="AV76" s="71">
        <f>$AV$74*C76/100</f>
        <v>0</v>
      </c>
      <c r="AW76" s="71">
        <f>$AW$74*C76/100</f>
        <v>0</v>
      </c>
      <c r="AX76" s="71">
        <f>$AX$74*C76/100</f>
        <v>0</v>
      </c>
      <c r="AY76" s="160">
        <f>SUM(AT76:AX76)</f>
        <v>0</v>
      </c>
      <c r="AZ76" s="71">
        <f>$AZ$74*B76/100</f>
        <v>0</v>
      </c>
      <c r="BA76" s="71">
        <f>$BA$74*B76/100</f>
        <v>0</v>
      </c>
      <c r="BB76" s="71">
        <f>$BB$74*B76/100</f>
        <v>0</v>
      </c>
    </row>
    <row r="77" spans="1:54" ht="15.75">
      <c r="A77" s="75" t="s">
        <v>63</v>
      </c>
      <c r="B77" s="90">
        <f>519/2410*100</f>
        <v>21.53526970954357</v>
      </c>
      <c r="C77" s="90">
        <v>22.998989</v>
      </c>
      <c r="D77" s="71">
        <f>$B$73*B77/100</f>
        <v>536.0128630705394</v>
      </c>
      <c r="E77" s="71">
        <v>763</v>
      </c>
      <c r="F77" s="132">
        <f>(J77+O77+V77+AB77+AI77+AK77+AL77+AM77+AN77+AO77+AP77+AQ77+AR77+AT77+AU77)</f>
        <v>152.7020735887967</v>
      </c>
      <c r="G77" s="72">
        <v>11</v>
      </c>
      <c r="H77" s="73">
        <f>G77*7.94889/100</f>
        <v>0.8743778999999999</v>
      </c>
      <c r="I77" s="73">
        <f>G77*92.0511/100</f>
        <v>10.125621</v>
      </c>
      <c r="J77" s="160">
        <f>SUM(H77:I77)</f>
        <v>10.999998900000001</v>
      </c>
      <c r="K77" s="71">
        <f>$K$74*B77/100</f>
        <v>0</v>
      </c>
      <c r="L77" s="71">
        <f>$L$74*B77/100</f>
        <v>0</v>
      </c>
      <c r="M77" s="71">
        <f>$M$74*B77/100</f>
        <v>0</v>
      </c>
      <c r="N77" s="71">
        <f>$N$74*B77/100</f>
        <v>0</v>
      </c>
      <c r="O77" s="160">
        <f>SUM(K77:N77)</f>
        <v>0</v>
      </c>
      <c r="P77" s="75" t="s">
        <v>63</v>
      </c>
      <c r="Q77" s="71">
        <f>$Q$74*B77/100</f>
        <v>0</v>
      </c>
      <c r="R77" s="71">
        <f>$R$74*B77/100</f>
        <v>0</v>
      </c>
      <c r="S77" s="71">
        <f>$S$74*B77/100</f>
        <v>0</v>
      </c>
      <c r="T77" s="71">
        <f>$T$74*B77/100</f>
        <v>0</v>
      </c>
      <c r="U77" s="71">
        <f>$U$74*B77/100</f>
        <v>0</v>
      </c>
      <c r="V77" s="160">
        <f>SUM(Q77:U77)</f>
        <v>0</v>
      </c>
      <c r="W77" s="71">
        <f>$W$47*B77/100</f>
        <v>28.21120331950208</v>
      </c>
      <c r="X77" s="71">
        <f>$X$47*B77/100</f>
        <v>28.21120331950208</v>
      </c>
      <c r="Y77" s="71">
        <f>$Y$47*B77/100</f>
        <v>28.426556016597516</v>
      </c>
      <c r="Z77" s="71">
        <f>$Z$47*B77/100</f>
        <v>28.426556016597516</v>
      </c>
      <c r="AA77" s="77">
        <f>$AA$47*B77/100</f>
        <v>28.426556016597516</v>
      </c>
      <c r="AB77" s="160">
        <f>SUM(W77:AA77)</f>
        <v>141.7020746887967</v>
      </c>
      <c r="AC77" s="75" t="s">
        <v>63</v>
      </c>
      <c r="AD77" s="71">
        <f>$AD$74*B77/100</f>
        <v>0</v>
      </c>
      <c r="AE77" s="71">
        <f>$AE$74*B77/100</f>
        <v>0</v>
      </c>
      <c r="AF77" s="71">
        <f>$AF$74*B77/100</f>
        <v>0</v>
      </c>
      <c r="AG77" s="71">
        <f>$AG$74*B77/100</f>
        <v>0</v>
      </c>
      <c r="AH77" s="71">
        <f>$AH$74*B77/100</f>
        <v>0</v>
      </c>
      <c r="AI77" s="160">
        <f>SUM(AD77:AH77)</f>
        <v>0</v>
      </c>
      <c r="AJ77" s="75" t="s">
        <v>63</v>
      </c>
      <c r="AK77" s="73">
        <f>$AK$74*B77/100</f>
        <v>0</v>
      </c>
      <c r="AL77" s="71">
        <f>$AL$74*B77/100</f>
        <v>0</v>
      </c>
      <c r="AM77" s="71">
        <f>$AM$74*B77/100</f>
        <v>0</v>
      </c>
      <c r="AN77" s="71">
        <f>$AN$74*B77/100</f>
        <v>0</v>
      </c>
      <c r="AO77" s="71">
        <f>$AO$74*B77/100</f>
        <v>0</v>
      </c>
      <c r="AP77" s="73">
        <f>$AP$74*B77/100</f>
        <v>0</v>
      </c>
      <c r="AQ77" s="71">
        <f>$AQ$74*B77/100</f>
        <v>0</v>
      </c>
      <c r="AR77" s="71">
        <f>$AR$74*B77/100</f>
        <v>0</v>
      </c>
      <c r="AS77" s="160">
        <f>SUM(AK77:AR77)</f>
        <v>0</v>
      </c>
      <c r="AT77" s="73">
        <f>$AT$74*B77/100</f>
        <v>0</v>
      </c>
      <c r="AU77" s="71">
        <f>$AU$74*B77/100</f>
        <v>0</v>
      </c>
      <c r="AV77" s="71">
        <f>$AV$74*C77/100</f>
        <v>0</v>
      </c>
      <c r="AW77" s="71">
        <f>$AW$74*C77/100</f>
        <v>0</v>
      </c>
      <c r="AX77" s="71">
        <f>$AX$74*C77/100</f>
        <v>0</v>
      </c>
      <c r="AY77" s="160">
        <f>SUM(AT77:AX77)</f>
        <v>0</v>
      </c>
      <c r="AZ77" s="71">
        <f>$AZ$74*B77/100</f>
        <v>0</v>
      </c>
      <c r="BA77" s="71">
        <f>$BA$74*B77/100</f>
        <v>0</v>
      </c>
      <c r="BB77" s="71">
        <f>$BB$74*B77/100</f>
        <v>0</v>
      </c>
    </row>
    <row r="78" spans="1:54" ht="15.75" thickBot="1">
      <c r="A78" s="104"/>
      <c r="B78" s="104">
        <f>SUM(B75:B77)</f>
        <v>99.9999950207469</v>
      </c>
      <c r="C78" s="104"/>
      <c r="D78" s="71"/>
      <c r="E78" s="71"/>
      <c r="F78" s="137"/>
      <c r="G78" s="99"/>
      <c r="H78" s="71"/>
      <c r="I78" s="71"/>
      <c r="J78" s="160"/>
      <c r="K78" s="71"/>
      <c r="L78" s="71"/>
      <c r="M78" s="71"/>
      <c r="N78" s="71"/>
      <c r="O78" s="160"/>
      <c r="P78" s="75"/>
      <c r="Q78" s="71"/>
      <c r="R78" s="71"/>
      <c r="S78" s="71"/>
      <c r="T78" s="71"/>
      <c r="U78" s="71"/>
      <c r="V78" s="160"/>
      <c r="W78" s="71"/>
      <c r="X78" s="71"/>
      <c r="Y78" s="71"/>
      <c r="Z78" s="71"/>
      <c r="AA78" s="71"/>
      <c r="AB78" s="160"/>
      <c r="AC78" s="75"/>
      <c r="AD78" s="71"/>
      <c r="AE78" s="71"/>
      <c r="AF78" s="71"/>
      <c r="AG78" s="71"/>
      <c r="AH78" s="71"/>
      <c r="AI78" s="160"/>
      <c r="AJ78" s="75"/>
      <c r="AK78" s="71"/>
      <c r="AL78" s="71"/>
      <c r="AM78" s="71"/>
      <c r="AN78" s="71"/>
      <c r="AO78" s="71"/>
      <c r="AP78" s="71"/>
      <c r="AQ78" s="71"/>
      <c r="AR78" s="71"/>
      <c r="AS78" s="160"/>
      <c r="AT78" s="71"/>
      <c r="AU78" s="71"/>
      <c r="AV78" s="71"/>
      <c r="AW78" s="71"/>
      <c r="AX78" s="71"/>
      <c r="AY78" s="160"/>
      <c r="AZ78" s="71"/>
      <c r="BA78" s="71"/>
      <c r="BB78" s="71"/>
    </row>
    <row r="79" spans="1:54" ht="16.5" thickBot="1">
      <c r="A79" s="37" t="s">
        <v>64</v>
      </c>
      <c r="B79" s="55">
        <f>B82+B86+B90+B98</f>
        <v>40303</v>
      </c>
      <c r="C79" s="55"/>
      <c r="D79" s="38">
        <f>D82+D86+D90+D98</f>
        <v>40302.999999800195</v>
      </c>
      <c r="E79" s="38">
        <f>E82+E86+E90+E98</f>
        <v>36891</v>
      </c>
      <c r="F79" s="129">
        <f>F82+F86+F90+F98</f>
        <v>0</v>
      </c>
      <c r="G79" s="38"/>
      <c r="H79" s="38">
        <f aca="true" t="shared" si="128" ref="H79:O79">H82+H86+H90+H98</f>
        <v>0</v>
      </c>
      <c r="I79" s="38">
        <f t="shared" si="128"/>
        <v>0</v>
      </c>
      <c r="J79" s="155">
        <f t="shared" si="128"/>
        <v>0</v>
      </c>
      <c r="K79" s="38">
        <f t="shared" si="128"/>
        <v>0</v>
      </c>
      <c r="L79" s="38">
        <f t="shared" si="128"/>
        <v>0</v>
      </c>
      <c r="M79" s="38">
        <f t="shared" si="128"/>
        <v>0</v>
      </c>
      <c r="N79" s="38">
        <f t="shared" si="128"/>
        <v>0</v>
      </c>
      <c r="O79" s="155">
        <f t="shared" si="128"/>
        <v>0</v>
      </c>
      <c r="P79" s="23" t="s">
        <v>64</v>
      </c>
      <c r="Q79" s="38">
        <f aca="true" t="shared" si="129" ref="Q79:AB79">Q82+Q86+Q90+Q98</f>
        <v>0</v>
      </c>
      <c r="R79" s="38">
        <f t="shared" si="129"/>
        <v>0</v>
      </c>
      <c r="S79" s="38">
        <f t="shared" si="129"/>
        <v>0</v>
      </c>
      <c r="T79" s="38">
        <f t="shared" si="129"/>
        <v>0</v>
      </c>
      <c r="U79" s="38">
        <f t="shared" si="129"/>
        <v>0</v>
      </c>
      <c r="V79" s="155">
        <f t="shared" si="129"/>
        <v>0</v>
      </c>
      <c r="W79" s="38">
        <f t="shared" si="129"/>
        <v>0</v>
      </c>
      <c r="X79" s="38">
        <f t="shared" si="129"/>
        <v>0</v>
      </c>
      <c r="Y79" s="38">
        <f t="shared" si="129"/>
        <v>0</v>
      </c>
      <c r="Z79" s="38">
        <f t="shared" si="129"/>
        <v>0</v>
      </c>
      <c r="AA79" s="38">
        <f t="shared" si="129"/>
        <v>0</v>
      </c>
      <c r="AB79" s="155">
        <f t="shared" si="129"/>
        <v>0</v>
      </c>
      <c r="AC79" s="23" t="s">
        <v>64</v>
      </c>
      <c r="AD79" s="38">
        <f aca="true" t="shared" si="130" ref="AD79:AI79">AD82+AD86+AD90+AD98</f>
        <v>0</v>
      </c>
      <c r="AE79" s="38">
        <f t="shared" si="130"/>
        <v>0</v>
      </c>
      <c r="AF79" s="38">
        <f t="shared" si="130"/>
        <v>0</v>
      </c>
      <c r="AG79" s="38">
        <f t="shared" si="130"/>
        <v>0</v>
      </c>
      <c r="AH79" s="38">
        <f t="shared" si="130"/>
        <v>0</v>
      </c>
      <c r="AI79" s="155">
        <f t="shared" si="130"/>
        <v>0</v>
      </c>
      <c r="AJ79" s="23" t="s">
        <v>64</v>
      </c>
      <c r="AK79" s="38">
        <f aca="true" t="shared" si="131" ref="AK79:AR79">AK82+AK86+AK90+AK98</f>
        <v>0</v>
      </c>
      <c r="AL79" s="38">
        <f t="shared" si="131"/>
        <v>0</v>
      </c>
      <c r="AM79" s="38">
        <f t="shared" si="131"/>
        <v>0</v>
      </c>
      <c r="AN79" s="38">
        <f t="shared" si="131"/>
        <v>0</v>
      </c>
      <c r="AO79" s="38">
        <f t="shared" si="131"/>
        <v>0</v>
      </c>
      <c r="AP79" s="38">
        <f t="shared" si="131"/>
        <v>0</v>
      </c>
      <c r="AQ79" s="38">
        <f t="shared" si="131"/>
        <v>0</v>
      </c>
      <c r="AR79" s="38">
        <f t="shared" si="131"/>
        <v>0</v>
      </c>
      <c r="AS79" s="155"/>
      <c r="AT79" s="38">
        <f aca="true" t="shared" si="132" ref="AT79:BB79">AT82+AT86+AT90+AT98</f>
        <v>0</v>
      </c>
      <c r="AU79" s="38">
        <f t="shared" si="132"/>
        <v>0</v>
      </c>
      <c r="AV79" s="38">
        <f t="shared" si="132"/>
        <v>0</v>
      </c>
      <c r="AW79" s="38">
        <f t="shared" si="132"/>
        <v>0</v>
      </c>
      <c r="AX79" s="38">
        <f t="shared" si="132"/>
        <v>0</v>
      </c>
      <c r="AY79" s="155">
        <f t="shared" si="132"/>
        <v>0</v>
      </c>
      <c r="AZ79" s="38">
        <f t="shared" si="132"/>
        <v>0</v>
      </c>
      <c r="BA79" s="38">
        <f t="shared" si="132"/>
        <v>0</v>
      </c>
      <c r="BB79" s="38">
        <f t="shared" si="132"/>
        <v>0</v>
      </c>
    </row>
    <row r="80" spans="1:54" s="85" customFormat="1" ht="16.5" thickBot="1">
      <c r="A80" s="203" t="s">
        <v>97</v>
      </c>
      <c r="B80" s="51"/>
      <c r="C80" s="51"/>
      <c r="D80" s="51"/>
      <c r="E80" s="51"/>
      <c r="F80" s="134"/>
      <c r="G80" s="89"/>
      <c r="H80" s="51"/>
      <c r="I80" s="51"/>
      <c r="J80" s="161">
        <v>1.919736807</v>
      </c>
      <c r="K80" s="82">
        <v>1.87649035</v>
      </c>
      <c r="L80" s="82">
        <v>1.88649035</v>
      </c>
      <c r="M80" s="82">
        <v>1.87649035</v>
      </c>
      <c r="N80" s="82">
        <v>1.881649035</v>
      </c>
      <c r="O80" s="161">
        <v>7.499899582816</v>
      </c>
      <c r="P80" s="51"/>
      <c r="Q80" s="51">
        <v>2.020918276</v>
      </c>
      <c r="R80" s="51">
        <v>2.020918276</v>
      </c>
      <c r="S80" s="51">
        <v>2.020918276</v>
      </c>
      <c r="T80" s="51">
        <v>2.020918276</v>
      </c>
      <c r="U80" s="51">
        <v>2.020918276</v>
      </c>
      <c r="V80" s="161">
        <v>10.10459138</v>
      </c>
      <c r="W80" s="51">
        <v>1.973645334</v>
      </c>
      <c r="X80" s="51">
        <v>1.973645334</v>
      </c>
      <c r="Y80" s="51">
        <v>1.973645334</v>
      </c>
      <c r="Z80" s="51">
        <v>1.991372688</v>
      </c>
      <c r="AA80" s="51">
        <v>1.991372688</v>
      </c>
      <c r="AB80" s="161">
        <v>9.90368138</v>
      </c>
      <c r="AC80" s="51"/>
      <c r="AD80" s="51">
        <v>2.056372983</v>
      </c>
      <c r="AE80" s="51">
        <v>2.080009454</v>
      </c>
      <c r="AF80" s="51">
        <v>2.097736807</v>
      </c>
      <c r="AG80" s="51">
        <v>2.121373278</v>
      </c>
      <c r="AH80" s="51">
        <v>2.14500975</v>
      </c>
      <c r="AI80" s="161">
        <v>10.50050227</v>
      </c>
      <c r="AJ80" s="51"/>
      <c r="AK80" s="51">
        <v>11.19186905</v>
      </c>
      <c r="AL80" s="51">
        <v>10.53595698</v>
      </c>
      <c r="AM80" s="51">
        <v>8.81640371</v>
      </c>
      <c r="AN80" s="51">
        <v>7.114577793</v>
      </c>
      <c r="AO80" s="51">
        <v>5.850026591</v>
      </c>
      <c r="AP80" s="51">
        <v>4.68593039</v>
      </c>
      <c r="AQ80" s="51">
        <v>3.492288601</v>
      </c>
      <c r="AR80" s="51">
        <v>2.351828871</v>
      </c>
      <c r="AS80" s="161"/>
      <c r="AT80" s="51">
        <v>1.790462683</v>
      </c>
      <c r="AU80" s="51">
        <v>3.344560657</v>
      </c>
      <c r="AV80" s="51"/>
      <c r="AW80" s="51"/>
      <c r="AX80" s="51"/>
      <c r="AY80" s="161"/>
      <c r="AZ80" s="51">
        <v>25.6101164</v>
      </c>
      <c r="BA80" s="51">
        <v>2.464102109</v>
      </c>
      <c r="BB80" s="51">
        <v>2.180464456</v>
      </c>
    </row>
    <row r="81" spans="1:54" s="85" customFormat="1" ht="16.5" thickBot="1">
      <c r="A81" s="41"/>
      <c r="B81" s="51"/>
      <c r="C81" s="51"/>
      <c r="D81" s="51"/>
      <c r="E81" s="51"/>
      <c r="F81" s="134"/>
      <c r="G81" s="89"/>
      <c r="H81" s="51"/>
      <c r="I81" s="51"/>
      <c r="J81" s="189"/>
      <c r="K81" s="51"/>
      <c r="L81" s="51"/>
      <c r="M81" s="113"/>
      <c r="N81" s="51"/>
      <c r="O81" s="161"/>
      <c r="P81" s="51"/>
      <c r="Q81" s="51">
        <v>2.11212</v>
      </c>
      <c r="R81" s="51"/>
      <c r="S81" s="51"/>
      <c r="T81" s="51"/>
      <c r="U81" s="51"/>
      <c r="V81" s="161"/>
      <c r="W81" s="51"/>
      <c r="X81" s="51"/>
      <c r="Y81" s="51"/>
      <c r="Z81" s="51"/>
      <c r="AA81" s="51"/>
      <c r="AB81" s="161"/>
      <c r="AC81" s="51"/>
      <c r="AD81" s="51"/>
      <c r="AE81" s="51"/>
      <c r="AF81" s="51"/>
      <c r="AG81" s="51"/>
      <c r="AH81" s="51"/>
      <c r="AI81" s="161"/>
      <c r="AJ81" s="51"/>
      <c r="AK81" s="51"/>
      <c r="AL81" s="51"/>
      <c r="AM81" s="51"/>
      <c r="AN81" s="51"/>
      <c r="AO81" s="51"/>
      <c r="AP81" s="51"/>
      <c r="AQ81" s="51"/>
      <c r="AR81" s="51"/>
      <c r="AS81" s="161"/>
      <c r="AT81" s="51"/>
      <c r="AU81" s="51"/>
      <c r="AV81" s="51"/>
      <c r="AW81" s="51"/>
      <c r="AX81" s="51"/>
      <c r="AY81" s="161"/>
      <c r="AZ81" s="51"/>
      <c r="BA81" s="51"/>
      <c r="BB81" s="51"/>
    </row>
    <row r="82" spans="1:54" ht="16.5" thickBot="1">
      <c r="A82" s="37" t="s">
        <v>65</v>
      </c>
      <c r="B82" s="37">
        <v>18311</v>
      </c>
      <c r="C82" s="37"/>
      <c r="D82" s="38">
        <f>SUM(D84:D84)</f>
        <v>18311</v>
      </c>
      <c r="E82" s="38">
        <f>SUM(E84:E84)</f>
        <v>18518</v>
      </c>
      <c r="F82" s="129">
        <f>SUM(F84:F84)</f>
        <v>0</v>
      </c>
      <c r="G82" s="38"/>
      <c r="H82" s="38">
        <f aca="true" t="shared" si="133" ref="H82:O82">SUM(H84:H84)</f>
        <v>0</v>
      </c>
      <c r="I82" s="38">
        <f t="shared" si="133"/>
        <v>0</v>
      </c>
      <c r="J82" s="155">
        <f t="shared" si="133"/>
        <v>0</v>
      </c>
      <c r="K82" s="38">
        <f t="shared" si="133"/>
        <v>0</v>
      </c>
      <c r="L82" s="38">
        <f t="shared" si="133"/>
        <v>0</v>
      </c>
      <c r="M82" s="38">
        <f t="shared" si="133"/>
        <v>0</v>
      </c>
      <c r="N82" s="38">
        <f t="shared" si="133"/>
        <v>0</v>
      </c>
      <c r="O82" s="155">
        <f t="shared" si="133"/>
        <v>0</v>
      </c>
      <c r="P82" s="23" t="s">
        <v>65</v>
      </c>
      <c r="Q82" s="38">
        <f aca="true" t="shared" si="134" ref="Q82:AB82">SUM(Q84:Q84)</f>
        <v>0</v>
      </c>
      <c r="R82" s="38">
        <f t="shared" si="134"/>
        <v>0</v>
      </c>
      <c r="S82" s="38">
        <f t="shared" si="134"/>
        <v>0</v>
      </c>
      <c r="T82" s="38">
        <f t="shared" si="134"/>
        <v>0</v>
      </c>
      <c r="U82" s="38">
        <f t="shared" si="134"/>
        <v>0</v>
      </c>
      <c r="V82" s="155">
        <f t="shared" si="134"/>
        <v>0</v>
      </c>
      <c r="W82" s="38">
        <f t="shared" si="134"/>
        <v>0</v>
      </c>
      <c r="X82" s="38">
        <f t="shared" si="134"/>
        <v>0</v>
      </c>
      <c r="Y82" s="38">
        <f t="shared" si="134"/>
        <v>0</v>
      </c>
      <c r="Z82" s="38">
        <f t="shared" si="134"/>
        <v>0</v>
      </c>
      <c r="AA82" s="38">
        <f t="shared" si="134"/>
        <v>0</v>
      </c>
      <c r="AB82" s="155">
        <f t="shared" si="134"/>
        <v>0</v>
      </c>
      <c r="AC82" s="23" t="s">
        <v>65</v>
      </c>
      <c r="AD82" s="38">
        <f aca="true" t="shared" si="135" ref="AD82:AI82">SUM(AD84:AD84)</f>
        <v>0</v>
      </c>
      <c r="AE82" s="38">
        <f t="shared" si="135"/>
        <v>0</v>
      </c>
      <c r="AF82" s="38">
        <f t="shared" si="135"/>
        <v>0</v>
      </c>
      <c r="AG82" s="38">
        <f t="shared" si="135"/>
        <v>0</v>
      </c>
      <c r="AH82" s="38">
        <f t="shared" si="135"/>
        <v>0</v>
      </c>
      <c r="AI82" s="155">
        <f t="shared" si="135"/>
        <v>0</v>
      </c>
      <c r="AJ82" s="23" t="s">
        <v>65</v>
      </c>
      <c r="AK82" s="38">
        <f aca="true" t="shared" si="136" ref="AK82:BB82">SUM(AK84:AK84)</f>
        <v>0</v>
      </c>
      <c r="AL82" s="38">
        <f t="shared" si="136"/>
        <v>0</v>
      </c>
      <c r="AM82" s="38">
        <f t="shared" si="136"/>
        <v>0</v>
      </c>
      <c r="AN82" s="38">
        <f t="shared" si="136"/>
        <v>0</v>
      </c>
      <c r="AO82" s="38">
        <f t="shared" si="136"/>
        <v>0</v>
      </c>
      <c r="AP82" s="38">
        <f t="shared" si="136"/>
        <v>0</v>
      </c>
      <c r="AQ82" s="38">
        <f t="shared" si="136"/>
        <v>0</v>
      </c>
      <c r="AR82" s="38">
        <f t="shared" si="136"/>
        <v>0</v>
      </c>
      <c r="AS82" s="155">
        <f t="shared" si="136"/>
        <v>0</v>
      </c>
      <c r="AT82" s="38">
        <f t="shared" si="136"/>
        <v>0</v>
      </c>
      <c r="AU82" s="38">
        <f t="shared" si="136"/>
        <v>0</v>
      </c>
      <c r="AV82" s="38">
        <f t="shared" si="136"/>
        <v>0</v>
      </c>
      <c r="AW82" s="38">
        <f t="shared" si="136"/>
        <v>0</v>
      </c>
      <c r="AX82" s="38">
        <f t="shared" si="136"/>
        <v>0</v>
      </c>
      <c r="AY82" s="155">
        <f t="shared" si="136"/>
        <v>0</v>
      </c>
      <c r="AZ82" s="38">
        <f t="shared" si="136"/>
        <v>0</v>
      </c>
      <c r="BA82" s="38">
        <f t="shared" si="136"/>
        <v>0</v>
      </c>
      <c r="BB82" s="38">
        <f t="shared" si="136"/>
        <v>0</v>
      </c>
    </row>
    <row r="83" spans="1:54" s="143" customFormat="1" ht="16.5" thickBot="1">
      <c r="A83" s="141" t="s">
        <v>98</v>
      </c>
      <c r="B83" s="142"/>
      <c r="C83" s="142"/>
      <c r="D83" s="86"/>
      <c r="E83" s="86"/>
      <c r="F83" s="86"/>
      <c r="G83" s="86"/>
      <c r="H83" s="86"/>
      <c r="I83" s="86"/>
      <c r="J83" s="162"/>
      <c r="K83" s="86"/>
      <c r="L83" s="86"/>
      <c r="M83" s="86"/>
      <c r="N83" s="86"/>
      <c r="O83" s="162">
        <f>SUM(K83:N83)</f>
        <v>0</v>
      </c>
      <c r="P83" s="86"/>
      <c r="Q83" s="86"/>
      <c r="R83" s="86"/>
      <c r="S83" s="86"/>
      <c r="T83" s="86"/>
      <c r="U83" s="86"/>
      <c r="V83" s="184">
        <f>SUM(Q83:U83)</f>
        <v>0</v>
      </c>
      <c r="W83" s="86"/>
      <c r="X83" s="86"/>
      <c r="Y83" s="86"/>
      <c r="Z83" s="86"/>
      <c r="AA83" s="86"/>
      <c r="AB83" s="174">
        <f>SUM(W83:AA83)</f>
        <v>0</v>
      </c>
      <c r="AC83" s="86"/>
      <c r="AD83" s="86"/>
      <c r="AE83" s="86"/>
      <c r="AF83" s="86"/>
      <c r="AG83" s="86"/>
      <c r="AH83" s="86"/>
      <c r="AI83" s="174">
        <f>SUM(AD83:AH83)</f>
        <v>0</v>
      </c>
      <c r="AJ83" s="86">
        <f>$B$82*AJ80/100</f>
        <v>0</v>
      </c>
      <c r="AK83" s="86"/>
      <c r="AL83" s="86"/>
      <c r="AM83" s="86"/>
      <c r="AN83" s="86"/>
      <c r="AO83" s="86"/>
      <c r="AP83" s="86"/>
      <c r="AQ83" s="86"/>
      <c r="AR83" s="86"/>
      <c r="AS83" s="162"/>
      <c r="AT83" s="86"/>
      <c r="AU83" s="86"/>
      <c r="AV83" s="86"/>
      <c r="AW83" s="86"/>
      <c r="AX83" s="86"/>
      <c r="AY83" s="162"/>
      <c r="AZ83" s="86"/>
      <c r="BA83" s="86"/>
      <c r="BB83" s="86"/>
    </row>
    <row r="84" spans="1:54" ht="15.75">
      <c r="A84" s="104" t="s">
        <v>66</v>
      </c>
      <c r="B84" s="104">
        <v>100</v>
      </c>
      <c r="C84" s="104">
        <v>100</v>
      </c>
      <c r="D84" s="71">
        <f>B82*B84/100</f>
        <v>18311</v>
      </c>
      <c r="E84" s="71">
        <v>18518</v>
      </c>
      <c r="F84" s="132">
        <f>(J84+O84+V84+AB84+AI84+AK84+AL84+AM84+AN84+AO84+AP84+AQ84+AR84+AT84+AU84)</f>
        <v>0</v>
      </c>
      <c r="G84" s="72">
        <f>$J$83*B84/100</f>
        <v>0</v>
      </c>
      <c r="H84" s="73">
        <f>G84*7.94889/100</f>
        <v>0</v>
      </c>
      <c r="I84" s="73">
        <f>G84*92.0511/100</f>
        <v>0</v>
      </c>
      <c r="J84" s="160">
        <f>SUM(H84:I84)</f>
        <v>0</v>
      </c>
      <c r="K84" s="71">
        <f>$K$83*B84/100</f>
        <v>0</v>
      </c>
      <c r="L84" s="71">
        <f>$L$83*B84/100</f>
        <v>0</v>
      </c>
      <c r="M84" s="71">
        <f>$M$83*B84/100</f>
        <v>0</v>
      </c>
      <c r="N84" s="71">
        <f>$N$83*B84/100</f>
        <v>0</v>
      </c>
      <c r="O84" s="160">
        <f>SUM(K84:N84)</f>
        <v>0</v>
      </c>
      <c r="P84" s="75" t="s">
        <v>66</v>
      </c>
      <c r="Q84" s="71">
        <f>$Q$83*B84/100</f>
        <v>0</v>
      </c>
      <c r="R84" s="71">
        <f>$R$83*B84/100</f>
        <v>0</v>
      </c>
      <c r="S84" s="71">
        <f>$S$83*B84/100</f>
        <v>0</v>
      </c>
      <c r="T84" s="71">
        <f>$T$83*B84/100</f>
        <v>0</v>
      </c>
      <c r="U84" s="71">
        <f>$U$83*B84/100</f>
        <v>0</v>
      </c>
      <c r="V84" s="160">
        <f>SUM(Q84:U84)</f>
        <v>0</v>
      </c>
      <c r="W84" s="71">
        <f>$W$83*B84/100</f>
        <v>0</v>
      </c>
      <c r="X84" s="71">
        <f>$X$83*B84/100</f>
        <v>0</v>
      </c>
      <c r="Y84" s="71">
        <f>$Y$83*B84/100</f>
        <v>0</v>
      </c>
      <c r="Z84" s="71">
        <f>$Z$83*B84/100</f>
        <v>0</v>
      </c>
      <c r="AA84" s="71">
        <f>$AA$83*B84/100</f>
        <v>0</v>
      </c>
      <c r="AB84" s="160">
        <f>SUM(W84:AA84)</f>
        <v>0</v>
      </c>
      <c r="AC84" s="75" t="s">
        <v>66</v>
      </c>
      <c r="AD84" s="71">
        <f>$AD$83*B84/100</f>
        <v>0</v>
      </c>
      <c r="AE84" s="71">
        <f>$AE$83*B84/100</f>
        <v>0</v>
      </c>
      <c r="AF84" s="71">
        <f>$AF$83*B84/100</f>
        <v>0</v>
      </c>
      <c r="AG84" s="71">
        <f>$AG$83*B84/100</f>
        <v>0</v>
      </c>
      <c r="AH84" s="71">
        <f>$AH$83*B84/100</f>
        <v>0</v>
      </c>
      <c r="AI84" s="160">
        <f>SUM(AD84:AH84)</f>
        <v>0</v>
      </c>
      <c r="AJ84" s="75" t="s">
        <v>66</v>
      </c>
      <c r="AK84" s="1">
        <f>+AD84+AE84+AF84+AG84+AH84+AI84</f>
        <v>0</v>
      </c>
      <c r="AL84" s="1">
        <f>$AL$83*B84/100</f>
        <v>0</v>
      </c>
      <c r="AM84" s="1">
        <f>$AM$83*B84/100</f>
        <v>0</v>
      </c>
      <c r="AN84" s="1">
        <f>$AN$83*B84/100</f>
        <v>0</v>
      </c>
      <c r="AO84" s="1">
        <f>$AO$83*B84/100</f>
        <v>0</v>
      </c>
      <c r="AP84" s="1">
        <f>$AP$83*B84/100</f>
        <v>0</v>
      </c>
      <c r="AQ84" s="1">
        <f>$AQ$83*B84/100</f>
        <v>0</v>
      </c>
      <c r="AR84" s="1">
        <f>$AR$83*B84/100</f>
        <v>0</v>
      </c>
      <c r="AS84" s="160">
        <f>SUM(AK84:AR84)</f>
        <v>0</v>
      </c>
      <c r="AT84" s="1">
        <f>$AT$83*B84/100</f>
        <v>0</v>
      </c>
      <c r="AU84" s="1">
        <f>$AU$83*B84/100</f>
        <v>0</v>
      </c>
      <c r="AV84" s="1">
        <f>$AV$83*C84/100</f>
        <v>0</v>
      </c>
      <c r="AW84" s="1">
        <f>$AW$83*C84/100</f>
        <v>0</v>
      </c>
      <c r="AX84" s="1">
        <f>$AX$83*C84/100</f>
        <v>0</v>
      </c>
      <c r="AY84" s="160">
        <f>SUM(AT84:AX84)</f>
        <v>0</v>
      </c>
      <c r="AZ84" s="1">
        <f>$AZ$83*B84/100</f>
        <v>0</v>
      </c>
      <c r="BA84" s="1">
        <f>$BA$83*B84/100</f>
        <v>0</v>
      </c>
      <c r="BB84" s="1">
        <f>$BB$83*B84/100</f>
        <v>0</v>
      </c>
    </row>
    <row r="85" spans="1:54" s="85" customFormat="1" ht="16.5" thickBot="1">
      <c r="A85" s="203" t="s">
        <v>97</v>
      </c>
      <c r="B85" s="82"/>
      <c r="C85" s="82"/>
      <c r="D85" s="82"/>
      <c r="E85" s="82"/>
      <c r="F85" s="134"/>
      <c r="G85" s="89"/>
      <c r="H85" s="82"/>
      <c r="I85" s="82"/>
      <c r="J85" s="161">
        <v>1.999929032</v>
      </c>
      <c r="K85" s="82">
        <v>1.926129032</v>
      </c>
      <c r="L85" s="82">
        <v>1.926129032</v>
      </c>
      <c r="M85" s="82">
        <v>1.926129032</v>
      </c>
      <c r="N85" s="82">
        <v>1.926129032</v>
      </c>
      <c r="O85" s="161">
        <v>7.794516129</v>
      </c>
      <c r="P85" s="82"/>
      <c r="Q85" s="82">
        <v>2.016129032</v>
      </c>
      <c r="R85" s="82">
        <v>2.016129032</v>
      </c>
      <c r="S85" s="82">
        <v>2.016129032</v>
      </c>
      <c r="T85" s="82">
        <v>2.016129032</v>
      </c>
      <c r="U85" s="82">
        <v>1.91532258</v>
      </c>
      <c r="V85" s="161">
        <v>9.979838709</v>
      </c>
      <c r="W85" s="82">
        <v>2.116935483</v>
      </c>
      <c r="X85" s="82">
        <v>2.016129032</v>
      </c>
      <c r="Y85" s="82">
        <v>2.11314225053079</v>
      </c>
      <c r="Z85" s="82">
        <v>2.1231422505307855</v>
      </c>
      <c r="AA85" s="82">
        <v>2.1231422505307855</v>
      </c>
      <c r="AB85" s="161">
        <v>10.48387096</v>
      </c>
      <c r="AC85" s="82"/>
      <c r="AD85" s="82">
        <v>2.016129032</v>
      </c>
      <c r="AE85" s="82">
        <v>2.016129032</v>
      </c>
      <c r="AF85" s="82">
        <v>2.1169358483</v>
      </c>
      <c r="AG85" s="82">
        <v>2.1169358483</v>
      </c>
      <c r="AH85" s="82">
        <v>2.1169358483</v>
      </c>
      <c r="AI85" s="161">
        <v>10.38306451</v>
      </c>
      <c r="AJ85" s="82"/>
      <c r="AK85" s="82">
        <v>11.29032258</v>
      </c>
      <c r="AL85" s="82">
        <v>10.58467741</v>
      </c>
      <c r="AM85" s="82">
        <v>8.870967741</v>
      </c>
      <c r="AN85" s="82">
        <v>7.258064516</v>
      </c>
      <c r="AO85" s="82">
        <v>5.745967741</v>
      </c>
      <c r="AP85" s="82">
        <v>4.637096774</v>
      </c>
      <c r="AQ85" s="82">
        <v>3.326612903</v>
      </c>
      <c r="AR85" s="82">
        <v>2.318548387</v>
      </c>
      <c r="AS85" s="161"/>
      <c r="AT85" s="82">
        <v>1.91532258</v>
      </c>
      <c r="AU85" s="82">
        <v>3.125</v>
      </c>
      <c r="AV85" s="82"/>
      <c r="AW85" s="82"/>
      <c r="AX85" s="82"/>
      <c r="AY85" s="161"/>
      <c r="AZ85" s="82">
        <v>23.89112903</v>
      </c>
      <c r="BA85" s="82">
        <v>3.427419354</v>
      </c>
      <c r="BB85" s="82">
        <v>2.217741935</v>
      </c>
    </row>
    <row r="86" spans="1:54" ht="15" customHeight="1" thickBot="1">
      <c r="A86" s="37" t="s">
        <v>67</v>
      </c>
      <c r="B86" s="37">
        <v>1491</v>
      </c>
      <c r="C86" s="37"/>
      <c r="D86" s="38">
        <f>SUM(D88:D88)</f>
        <v>1491</v>
      </c>
      <c r="E86" s="38">
        <f>SUM(E88:E88)</f>
        <v>1025</v>
      </c>
      <c r="F86" s="129">
        <f>SUM(F88:F88)</f>
        <v>0</v>
      </c>
      <c r="G86" s="38"/>
      <c r="H86" s="38">
        <f aca="true" t="shared" si="137" ref="H86:O86">SUM(H88:H88)</f>
        <v>0</v>
      </c>
      <c r="I86" s="38">
        <f t="shared" si="137"/>
        <v>0</v>
      </c>
      <c r="J86" s="155">
        <f t="shared" si="137"/>
        <v>0</v>
      </c>
      <c r="K86" s="38">
        <f t="shared" si="137"/>
        <v>0</v>
      </c>
      <c r="L86" s="38">
        <f t="shared" si="137"/>
        <v>0</v>
      </c>
      <c r="M86" s="38">
        <f t="shared" si="137"/>
        <v>0</v>
      </c>
      <c r="N86" s="38">
        <f t="shared" si="137"/>
        <v>0</v>
      </c>
      <c r="O86" s="155">
        <f t="shared" si="137"/>
        <v>0</v>
      </c>
      <c r="P86" s="23" t="s">
        <v>67</v>
      </c>
      <c r="Q86" s="38">
        <f aca="true" t="shared" si="138" ref="Q86:AB86">SUM(Q88:Q88)</f>
        <v>0</v>
      </c>
      <c r="R86" s="38">
        <f t="shared" si="138"/>
        <v>0</v>
      </c>
      <c r="S86" s="38">
        <f t="shared" si="138"/>
        <v>0</v>
      </c>
      <c r="T86" s="38">
        <f t="shared" si="138"/>
        <v>0</v>
      </c>
      <c r="U86" s="38">
        <f t="shared" si="138"/>
        <v>0</v>
      </c>
      <c r="V86" s="155">
        <f t="shared" si="138"/>
        <v>0</v>
      </c>
      <c r="W86" s="38">
        <f t="shared" si="138"/>
        <v>0</v>
      </c>
      <c r="X86" s="38">
        <f t="shared" si="138"/>
        <v>0</v>
      </c>
      <c r="Y86" s="38">
        <f t="shared" si="138"/>
        <v>0</v>
      </c>
      <c r="Z86" s="38">
        <f t="shared" si="138"/>
        <v>0</v>
      </c>
      <c r="AA86" s="38">
        <f t="shared" si="138"/>
        <v>0</v>
      </c>
      <c r="AB86" s="155">
        <f t="shared" si="138"/>
        <v>0</v>
      </c>
      <c r="AC86" s="23" t="s">
        <v>67</v>
      </c>
      <c r="AD86" s="38">
        <f aca="true" t="shared" si="139" ref="AD86:AI86">SUM(AD88:AD88)</f>
        <v>0</v>
      </c>
      <c r="AE86" s="38">
        <f t="shared" si="139"/>
        <v>0</v>
      </c>
      <c r="AF86" s="38">
        <f t="shared" si="139"/>
        <v>0</v>
      </c>
      <c r="AG86" s="38">
        <f t="shared" si="139"/>
        <v>0</v>
      </c>
      <c r="AH86" s="38">
        <f t="shared" si="139"/>
        <v>0</v>
      </c>
      <c r="AI86" s="155">
        <f t="shared" si="139"/>
        <v>0</v>
      </c>
      <c r="AJ86" s="23" t="s">
        <v>67</v>
      </c>
      <c r="AK86" s="38">
        <f aca="true" t="shared" si="140" ref="AK86:AX86">SUM(AK88:AK88)</f>
        <v>0</v>
      </c>
      <c r="AL86" s="38">
        <f t="shared" si="140"/>
        <v>0</v>
      </c>
      <c r="AM86" s="38">
        <f t="shared" si="140"/>
        <v>0</v>
      </c>
      <c r="AN86" s="38">
        <f t="shared" si="140"/>
        <v>0</v>
      </c>
      <c r="AO86" s="38">
        <f t="shared" si="140"/>
        <v>0</v>
      </c>
      <c r="AP86" s="38">
        <f t="shared" si="140"/>
        <v>0</v>
      </c>
      <c r="AQ86" s="38">
        <f t="shared" si="140"/>
        <v>0</v>
      </c>
      <c r="AR86" s="38">
        <f t="shared" si="140"/>
        <v>0</v>
      </c>
      <c r="AS86" s="155">
        <f t="shared" si="140"/>
        <v>0</v>
      </c>
      <c r="AT86" s="38">
        <f t="shared" si="140"/>
        <v>0</v>
      </c>
      <c r="AU86" s="38">
        <f t="shared" si="140"/>
        <v>0</v>
      </c>
      <c r="AV86" s="38">
        <f t="shared" si="140"/>
        <v>0</v>
      </c>
      <c r="AW86" s="38">
        <f t="shared" si="140"/>
        <v>0</v>
      </c>
      <c r="AX86" s="38">
        <f t="shared" si="140"/>
        <v>0</v>
      </c>
      <c r="AY86" s="155"/>
      <c r="AZ86" s="38">
        <f>SUM(AZ88:AZ88)</f>
        <v>0</v>
      </c>
      <c r="BA86" s="38">
        <f>SUM(BA88:BA88)</f>
        <v>0</v>
      </c>
      <c r="BB86" s="38">
        <f>SUM(BB88:BB88)</f>
        <v>0</v>
      </c>
    </row>
    <row r="87" spans="1:54" s="143" customFormat="1" ht="15" customHeight="1" thickBot="1">
      <c r="A87" s="141" t="s">
        <v>98</v>
      </c>
      <c r="B87" s="142"/>
      <c r="C87" s="142"/>
      <c r="D87" s="86"/>
      <c r="E87" s="86"/>
      <c r="F87" s="86"/>
      <c r="G87" s="86"/>
      <c r="H87" s="86"/>
      <c r="I87" s="86"/>
      <c r="J87" s="162"/>
      <c r="K87" s="86"/>
      <c r="L87" s="86"/>
      <c r="M87" s="86"/>
      <c r="N87" s="86"/>
      <c r="O87" s="162">
        <f>SUM(K87:N87)</f>
        <v>0</v>
      </c>
      <c r="P87" s="86"/>
      <c r="Q87" s="86"/>
      <c r="R87" s="86"/>
      <c r="S87" s="86"/>
      <c r="T87" s="86"/>
      <c r="U87" s="86"/>
      <c r="V87" s="184">
        <f>SUM(Q87:U87)</f>
        <v>0</v>
      </c>
      <c r="W87" s="86"/>
      <c r="X87" s="86"/>
      <c r="Y87" s="86"/>
      <c r="Z87" s="86"/>
      <c r="AA87" s="86"/>
      <c r="AB87" s="174">
        <f>SUM(W87:AA87)</f>
        <v>0</v>
      </c>
      <c r="AC87" s="86"/>
      <c r="AD87" s="86"/>
      <c r="AE87" s="86"/>
      <c r="AF87" s="86"/>
      <c r="AG87" s="86"/>
      <c r="AH87" s="86"/>
      <c r="AI87" s="174">
        <f>SUM(AD87:AH87)</f>
        <v>0</v>
      </c>
      <c r="AJ87" s="86">
        <f>$B$86*AJ85/100</f>
        <v>0</v>
      </c>
      <c r="AK87" s="86"/>
      <c r="AL87" s="86"/>
      <c r="AM87" s="86"/>
      <c r="AN87" s="86"/>
      <c r="AO87" s="86"/>
      <c r="AP87" s="86"/>
      <c r="AQ87" s="86"/>
      <c r="AR87" s="86"/>
      <c r="AS87" s="162"/>
      <c r="AT87" s="86"/>
      <c r="AU87" s="86"/>
      <c r="AV87" s="86"/>
      <c r="AW87" s="86"/>
      <c r="AX87" s="86"/>
      <c r="AY87" s="162"/>
      <c r="AZ87" s="86"/>
      <c r="BA87" s="86"/>
      <c r="BB87" s="86"/>
    </row>
    <row r="88" spans="1:54" ht="15.75">
      <c r="A88" s="104" t="s">
        <v>68</v>
      </c>
      <c r="B88" s="104">
        <v>100</v>
      </c>
      <c r="C88" s="104">
        <v>100</v>
      </c>
      <c r="D88" s="71">
        <f>B86*B88/100</f>
        <v>1491</v>
      </c>
      <c r="E88" s="71">
        <v>1025</v>
      </c>
      <c r="F88" s="132">
        <f>(J88+O88+V88+AB88+AI88+AK88+AL88+AM88+AN88+AO88+AP88+AQ88+AR88+AT88+AU88)</f>
        <v>0</v>
      </c>
      <c r="G88" s="72">
        <f>J87*B88/100</f>
        <v>0</v>
      </c>
      <c r="H88" s="73">
        <f>G88*7.94889/100</f>
        <v>0</v>
      </c>
      <c r="I88" s="73">
        <f>G88*92.0511/100</f>
        <v>0</v>
      </c>
      <c r="J88" s="160">
        <f>SUM(H88:I88)</f>
        <v>0</v>
      </c>
      <c r="K88" s="71">
        <f>K87*B88/100</f>
        <v>0</v>
      </c>
      <c r="L88" s="71">
        <f>$L$87*B88/100</f>
        <v>0</v>
      </c>
      <c r="M88" s="71">
        <f>$M$87*B88/100</f>
        <v>0</v>
      </c>
      <c r="N88" s="71">
        <f>$N$87*B88/100</f>
        <v>0</v>
      </c>
      <c r="O88" s="160">
        <f>SUM(K88:N88)</f>
        <v>0</v>
      </c>
      <c r="P88" s="75" t="s">
        <v>68</v>
      </c>
      <c r="Q88" s="71">
        <f>$Q$87*B88/100</f>
        <v>0</v>
      </c>
      <c r="R88" s="71">
        <f>$R$87*B88/100</f>
        <v>0</v>
      </c>
      <c r="S88" s="71">
        <f>$S$87*B88/100</f>
        <v>0</v>
      </c>
      <c r="T88" s="71">
        <f>$T$87*B88/100</f>
        <v>0</v>
      </c>
      <c r="U88" s="71">
        <f>$U$87*B88/100</f>
        <v>0</v>
      </c>
      <c r="V88" s="160">
        <f>SUM(Q88:U88)</f>
        <v>0</v>
      </c>
      <c r="W88" s="71">
        <f>$W$87*B88/100</f>
        <v>0</v>
      </c>
      <c r="X88" s="71">
        <f>$X$87*B88/100</f>
        <v>0</v>
      </c>
      <c r="Y88" s="71">
        <f>$Y$87*B88/100</f>
        <v>0</v>
      </c>
      <c r="Z88" s="71">
        <f>$Z$87*B88/100</f>
        <v>0</v>
      </c>
      <c r="AA88" s="71">
        <f>$AA$87*B88/100</f>
        <v>0</v>
      </c>
      <c r="AB88" s="160">
        <f>SUM(W88:AA88)</f>
        <v>0</v>
      </c>
      <c r="AC88" s="75" t="s">
        <v>68</v>
      </c>
      <c r="AD88" s="71">
        <f>$AD$87*B88/100</f>
        <v>0</v>
      </c>
      <c r="AE88" s="71">
        <f>$AE$87*B88/100</f>
        <v>0</v>
      </c>
      <c r="AF88" s="71">
        <f>$AF$87*B88/100</f>
        <v>0</v>
      </c>
      <c r="AG88" s="71">
        <f>$AG$87*B88/100</f>
        <v>0</v>
      </c>
      <c r="AH88" s="71">
        <f>$AH$87*B88/100</f>
        <v>0</v>
      </c>
      <c r="AI88" s="160">
        <f>SUM(AD88:AH88)</f>
        <v>0</v>
      </c>
      <c r="AJ88" s="75" t="s">
        <v>68</v>
      </c>
      <c r="AK88" s="1">
        <f>$AK$87*B88/100</f>
        <v>0</v>
      </c>
      <c r="AL88" s="1">
        <f>$AL$87*B88/100</f>
        <v>0</v>
      </c>
      <c r="AM88" s="1">
        <f>$AM$87*B88/100</f>
        <v>0</v>
      </c>
      <c r="AN88" s="1">
        <f>$AN$87*B88/100</f>
        <v>0</v>
      </c>
      <c r="AO88" s="1">
        <f>$AO$87*B88/100</f>
        <v>0</v>
      </c>
      <c r="AP88" s="1">
        <f>$AP$87*B88/100</f>
        <v>0</v>
      </c>
      <c r="AQ88" s="1">
        <f>$AQ$87*B88/100</f>
        <v>0</v>
      </c>
      <c r="AR88" s="1">
        <f>$AR$87*B88/100</f>
        <v>0</v>
      </c>
      <c r="AS88" s="160">
        <f>SUM(AK88:AR88)</f>
        <v>0</v>
      </c>
      <c r="AT88" s="1">
        <f>$AT$87*B88/100</f>
        <v>0</v>
      </c>
      <c r="AU88" s="1">
        <f>$AU$87*C88/100</f>
        <v>0</v>
      </c>
      <c r="AV88" s="1">
        <f>$AV$87*C88/100</f>
        <v>0</v>
      </c>
      <c r="AW88" s="1">
        <f>$AW$87*C88/100</f>
        <v>0</v>
      </c>
      <c r="AX88" s="1">
        <f>$AX$87*C88/100</f>
        <v>0</v>
      </c>
      <c r="AY88" s="160">
        <f>SUM(AT88:AX88)</f>
        <v>0</v>
      </c>
      <c r="AZ88" s="73">
        <f>$AZ$87*B88/100</f>
        <v>0</v>
      </c>
      <c r="BA88" s="73">
        <f>$BA$87*B88/100</f>
        <v>0</v>
      </c>
      <c r="BB88" s="73">
        <f>$BB$87*B88/100</f>
        <v>0</v>
      </c>
    </row>
    <row r="89" spans="1:54" s="95" customFormat="1" ht="16.5" thickBot="1">
      <c r="A89" s="203" t="s">
        <v>97</v>
      </c>
      <c r="B89" s="81"/>
      <c r="C89" s="81"/>
      <c r="D89" s="92"/>
      <c r="E89" s="82"/>
      <c r="F89" s="134" t="s">
        <v>103</v>
      </c>
      <c r="G89" s="89"/>
      <c r="H89" s="92"/>
      <c r="I89" s="92"/>
      <c r="J89" s="163">
        <v>2.1316014064248</v>
      </c>
      <c r="K89" s="92">
        <v>2.1516014064248</v>
      </c>
      <c r="L89" s="92">
        <v>2.0959435165</v>
      </c>
      <c r="M89" s="92">
        <v>2.13561930637686</v>
      </c>
      <c r="N89" s="92">
        <v>2.1096372063289115</v>
      </c>
      <c r="O89" s="163">
        <v>8.509210446</v>
      </c>
      <c r="P89" s="94"/>
      <c r="Q89" s="92">
        <v>2.004251442</v>
      </c>
      <c r="R89" s="92">
        <v>2.004251442</v>
      </c>
      <c r="S89" s="92">
        <v>2.019435165</v>
      </c>
      <c r="T89" s="92">
        <v>2.019435165</v>
      </c>
      <c r="U89" s="92">
        <v>2.019435165</v>
      </c>
      <c r="V89" s="163">
        <v>10.06680838</v>
      </c>
      <c r="W89" s="92">
        <v>1.989067719</v>
      </c>
      <c r="X89" s="92">
        <v>1.973883996</v>
      </c>
      <c r="Y89" s="92">
        <v>1.973883996</v>
      </c>
      <c r="Z89" s="92">
        <v>1.973883996</v>
      </c>
      <c r="AA89" s="92">
        <v>1.973883996</v>
      </c>
      <c r="AB89" s="163">
        <v>9.884603704</v>
      </c>
      <c r="AC89" s="94"/>
      <c r="AD89" s="92">
        <v>2.064986334</v>
      </c>
      <c r="AE89" s="92">
        <v>2.09535378</v>
      </c>
      <c r="AF89" s="92">
        <v>2.110537503</v>
      </c>
      <c r="AG89" s="92">
        <v>2.140904949</v>
      </c>
      <c r="AH89" s="92">
        <v>2.156088672</v>
      </c>
      <c r="AI89" s="163">
        <v>10.56787124</v>
      </c>
      <c r="AJ89" s="94"/>
      <c r="AK89" s="92">
        <v>11.22077133</v>
      </c>
      <c r="AL89" s="92">
        <v>10.53750379</v>
      </c>
      <c r="AM89" s="92">
        <v>8.836926814</v>
      </c>
      <c r="AN89" s="92">
        <v>7.121166109</v>
      </c>
      <c r="AO89" s="92">
        <v>5.891284542</v>
      </c>
      <c r="AP89" s="92">
        <v>4.646219252</v>
      </c>
      <c r="AQ89" s="92">
        <v>3.416337686</v>
      </c>
      <c r="AR89" s="92">
        <v>2.368660795</v>
      </c>
      <c r="AS89" s="163"/>
      <c r="AT89" s="92">
        <v>1.7916793319</v>
      </c>
      <c r="AU89" s="92">
        <v>3.401153962</v>
      </c>
      <c r="AV89" s="92"/>
      <c r="AW89" s="92"/>
      <c r="AX89" s="92"/>
      <c r="AY89" s="163"/>
      <c r="AZ89" s="92">
        <v>23.20072881</v>
      </c>
      <c r="BA89" s="92">
        <v>2.960825994</v>
      </c>
      <c r="BB89" s="92">
        <v>2.1409044949</v>
      </c>
    </row>
    <row r="90" spans="1:54" ht="16.5" thickBot="1">
      <c r="A90" s="37" t="s">
        <v>69</v>
      </c>
      <c r="B90" s="37">
        <v>5047</v>
      </c>
      <c r="C90" s="117"/>
      <c r="D90" s="40">
        <f>SUM(D92:D96)</f>
        <v>5046.99999974765</v>
      </c>
      <c r="E90" s="105">
        <f>SUM(E92:E96)</f>
        <v>6347</v>
      </c>
      <c r="F90" s="138">
        <f>SUM(F92:F96)</f>
        <v>0</v>
      </c>
      <c r="G90" s="38"/>
      <c r="H90" s="38">
        <f aca="true" t="shared" si="141" ref="H90:O90">SUM(H92:H96)</f>
        <v>0</v>
      </c>
      <c r="I90" s="38">
        <f t="shared" si="141"/>
        <v>0</v>
      </c>
      <c r="J90" s="155">
        <f t="shared" si="141"/>
        <v>0</v>
      </c>
      <c r="K90" s="38">
        <f t="shared" si="141"/>
        <v>0</v>
      </c>
      <c r="L90" s="38">
        <f t="shared" si="141"/>
        <v>0</v>
      </c>
      <c r="M90" s="38">
        <f t="shared" si="141"/>
        <v>0</v>
      </c>
      <c r="N90" s="38">
        <f t="shared" si="141"/>
        <v>0</v>
      </c>
      <c r="O90" s="155">
        <f t="shared" si="141"/>
        <v>0</v>
      </c>
      <c r="P90" s="23" t="s">
        <v>69</v>
      </c>
      <c r="Q90" s="38">
        <f aca="true" t="shared" si="142" ref="Q90:AB90">SUM(Q92:Q96)</f>
        <v>0</v>
      </c>
      <c r="R90" s="38">
        <f t="shared" si="142"/>
        <v>0</v>
      </c>
      <c r="S90" s="38">
        <f t="shared" si="142"/>
        <v>0</v>
      </c>
      <c r="T90" s="38">
        <f t="shared" si="142"/>
        <v>0</v>
      </c>
      <c r="U90" s="38">
        <f t="shared" si="142"/>
        <v>0</v>
      </c>
      <c r="V90" s="155">
        <f t="shared" si="142"/>
        <v>0</v>
      </c>
      <c r="W90" s="38">
        <f t="shared" si="142"/>
        <v>0</v>
      </c>
      <c r="X90" s="38">
        <f t="shared" si="142"/>
        <v>0</v>
      </c>
      <c r="Y90" s="38">
        <f t="shared" si="142"/>
        <v>0</v>
      </c>
      <c r="Z90" s="38">
        <f t="shared" si="142"/>
        <v>0</v>
      </c>
      <c r="AA90" s="38">
        <f t="shared" si="142"/>
        <v>0</v>
      </c>
      <c r="AB90" s="155">
        <f t="shared" si="142"/>
        <v>0</v>
      </c>
      <c r="AC90" s="23" t="s">
        <v>69</v>
      </c>
      <c r="AD90" s="38">
        <f aca="true" t="shared" si="143" ref="AD90:AI90">SUM(AD92:AD96)</f>
        <v>0</v>
      </c>
      <c r="AE90" s="38">
        <f t="shared" si="143"/>
        <v>0</v>
      </c>
      <c r="AF90" s="38">
        <f t="shared" si="143"/>
        <v>0</v>
      </c>
      <c r="AG90" s="38">
        <f t="shared" si="143"/>
        <v>0</v>
      </c>
      <c r="AH90" s="38">
        <f t="shared" si="143"/>
        <v>0</v>
      </c>
      <c r="AI90" s="155">
        <f t="shared" si="143"/>
        <v>0</v>
      </c>
      <c r="AJ90" s="23" t="s">
        <v>69</v>
      </c>
      <c r="AK90" s="38">
        <f aca="true" t="shared" si="144" ref="AK90:BB90">SUM(AK92:AK96)</f>
        <v>0</v>
      </c>
      <c r="AL90" s="38">
        <f t="shared" si="144"/>
        <v>0</v>
      </c>
      <c r="AM90" s="38">
        <f t="shared" si="144"/>
        <v>0</v>
      </c>
      <c r="AN90" s="38">
        <f t="shared" si="144"/>
        <v>0</v>
      </c>
      <c r="AO90" s="38">
        <f t="shared" si="144"/>
        <v>0</v>
      </c>
      <c r="AP90" s="38">
        <f t="shared" si="144"/>
        <v>0</v>
      </c>
      <c r="AQ90" s="38">
        <f t="shared" si="144"/>
        <v>0</v>
      </c>
      <c r="AR90" s="38">
        <f t="shared" si="144"/>
        <v>0</v>
      </c>
      <c r="AS90" s="155">
        <f t="shared" si="144"/>
        <v>0</v>
      </c>
      <c r="AT90" s="38">
        <f t="shared" si="144"/>
        <v>0</v>
      </c>
      <c r="AU90" s="38">
        <f t="shared" si="144"/>
        <v>0</v>
      </c>
      <c r="AV90" s="38">
        <f t="shared" si="144"/>
        <v>0</v>
      </c>
      <c r="AW90" s="38">
        <f t="shared" si="144"/>
        <v>0</v>
      </c>
      <c r="AX90" s="38">
        <f t="shared" si="144"/>
        <v>0</v>
      </c>
      <c r="AY90" s="155">
        <f t="shared" si="144"/>
        <v>0</v>
      </c>
      <c r="AZ90" s="38">
        <f t="shared" si="144"/>
        <v>0</v>
      </c>
      <c r="BA90" s="38">
        <f t="shared" si="144"/>
        <v>0</v>
      </c>
      <c r="BB90" s="38">
        <f t="shared" si="144"/>
        <v>0</v>
      </c>
    </row>
    <row r="91" spans="1:54" s="143" customFormat="1" ht="16.5" thickBot="1">
      <c r="A91" s="141" t="s">
        <v>98</v>
      </c>
      <c r="B91" s="142"/>
      <c r="C91" s="142"/>
      <c r="D91" s="86"/>
      <c r="E91" s="86"/>
      <c r="F91" s="86"/>
      <c r="G91" s="86"/>
      <c r="H91" s="86"/>
      <c r="I91" s="86"/>
      <c r="J91" s="162"/>
      <c r="K91" s="86"/>
      <c r="L91" s="86"/>
      <c r="M91" s="86"/>
      <c r="N91" s="86"/>
      <c r="O91" s="162">
        <f aca="true" t="shared" si="145" ref="O91:O96">SUM(K91:N91)</f>
        <v>0</v>
      </c>
      <c r="P91" s="86"/>
      <c r="Q91" s="86"/>
      <c r="R91" s="86"/>
      <c r="S91" s="86"/>
      <c r="T91" s="86"/>
      <c r="U91" s="86"/>
      <c r="V91" s="184">
        <f aca="true" t="shared" si="146" ref="V91:V96">SUM(Q91:U91)</f>
        <v>0</v>
      </c>
      <c r="W91" s="86"/>
      <c r="X91" s="86"/>
      <c r="Y91" s="86"/>
      <c r="Z91" s="86"/>
      <c r="AA91" s="86"/>
      <c r="AB91" s="174">
        <f aca="true" t="shared" si="147" ref="AB91:AB96">SUM(W91:AA91)</f>
        <v>0</v>
      </c>
      <c r="AC91" s="86"/>
      <c r="AD91" s="86"/>
      <c r="AE91" s="86"/>
      <c r="AF91" s="86"/>
      <c r="AG91" s="86"/>
      <c r="AH91" s="86"/>
      <c r="AI91" s="174">
        <f aca="true" t="shared" si="148" ref="AI91:AI96">SUM(AD91:AH91)</f>
        <v>0</v>
      </c>
      <c r="AJ91" s="86">
        <f>$B$90*AJ89/100</f>
        <v>0</v>
      </c>
      <c r="AK91" s="86"/>
      <c r="AL91" s="86"/>
      <c r="AM91" s="86"/>
      <c r="AN91" s="86"/>
      <c r="AO91" s="86"/>
      <c r="AP91" s="86"/>
      <c r="AQ91" s="86"/>
      <c r="AR91" s="86"/>
      <c r="AS91" s="162"/>
      <c r="AT91" s="86"/>
      <c r="AU91" s="86"/>
      <c r="AV91" s="86"/>
      <c r="AW91" s="86"/>
      <c r="AX91" s="86"/>
      <c r="AY91" s="162"/>
      <c r="AZ91" s="86"/>
      <c r="BA91" s="86"/>
      <c r="BB91" s="86"/>
    </row>
    <row r="92" spans="1:54" ht="15.75">
      <c r="A92" s="104" t="s">
        <v>70</v>
      </c>
      <c r="B92" s="104">
        <v>21.13554315</v>
      </c>
      <c r="C92" s="104">
        <v>20.7355</v>
      </c>
      <c r="D92" s="71">
        <f>$B$90*B92/100</f>
        <v>1066.7108627805</v>
      </c>
      <c r="E92" s="71">
        <v>1341</v>
      </c>
      <c r="F92" s="132">
        <f>(J92+O92+V92+AB92+AI92+AK92+AL92+AM92+AN92+AO92+AP92+AQ92+AR92+AT92+AU92)</f>
        <v>0</v>
      </c>
      <c r="G92" s="72">
        <f>$J$91*B92/100</f>
        <v>0</v>
      </c>
      <c r="H92" s="73">
        <f>G92*7.94889/100</f>
        <v>0</v>
      </c>
      <c r="I92" s="73">
        <f>G92*92.0511/100</f>
        <v>0</v>
      </c>
      <c r="J92" s="160">
        <f>SUM(H92:I92)</f>
        <v>0</v>
      </c>
      <c r="K92" s="71">
        <f>$K$91*B92/100</f>
        <v>0</v>
      </c>
      <c r="L92" s="87">
        <f>$L$91*B92/100</f>
        <v>0</v>
      </c>
      <c r="M92" s="71">
        <f>$M$91*B92/100</f>
        <v>0</v>
      </c>
      <c r="N92" s="71">
        <f>$N$91*B92/100</f>
        <v>0</v>
      </c>
      <c r="O92" s="160">
        <f t="shared" si="145"/>
        <v>0</v>
      </c>
      <c r="P92" s="75" t="s">
        <v>70</v>
      </c>
      <c r="Q92" s="71">
        <f>$Q$91*B92/100</f>
        <v>0</v>
      </c>
      <c r="R92" s="71">
        <f>$R$91*B92/100</f>
        <v>0</v>
      </c>
      <c r="S92" s="71">
        <f>$S$91*B92/100</f>
        <v>0</v>
      </c>
      <c r="T92" s="71">
        <f>$T$91*B92/100</f>
        <v>0</v>
      </c>
      <c r="U92" s="71">
        <f>$U$91*B92/100</f>
        <v>0</v>
      </c>
      <c r="V92" s="160">
        <f t="shared" si="146"/>
        <v>0</v>
      </c>
      <c r="W92" s="71">
        <f>$W$91*B92/100</f>
        <v>0</v>
      </c>
      <c r="X92" s="71">
        <f>$X$91*B92/100</f>
        <v>0</v>
      </c>
      <c r="Y92" s="71">
        <f>$Y$91*B92/100</f>
        <v>0</v>
      </c>
      <c r="Z92" s="71">
        <f>$Z$91*B92/100</f>
        <v>0</v>
      </c>
      <c r="AA92" s="71">
        <f>$AA$91*B92/100</f>
        <v>0</v>
      </c>
      <c r="AB92" s="160">
        <f t="shared" si="147"/>
        <v>0</v>
      </c>
      <c r="AC92" s="75" t="s">
        <v>70</v>
      </c>
      <c r="AD92" s="71">
        <f>$AD$91*B92/100</f>
        <v>0</v>
      </c>
      <c r="AE92" s="71">
        <f>$AE$91*B92/100</f>
        <v>0</v>
      </c>
      <c r="AF92" s="71">
        <f>$AF$91*B92/100</f>
        <v>0</v>
      </c>
      <c r="AG92" s="71">
        <f>$AG$91*B92/100</f>
        <v>0</v>
      </c>
      <c r="AH92" s="71">
        <f>$AH$91*B92/100</f>
        <v>0</v>
      </c>
      <c r="AI92" s="160">
        <f t="shared" si="148"/>
        <v>0</v>
      </c>
      <c r="AJ92" s="75" t="s">
        <v>70</v>
      </c>
      <c r="AK92" s="71">
        <f>$AK$91*B92/100</f>
        <v>0</v>
      </c>
      <c r="AL92" s="71">
        <f>$AL$91*B92/100</f>
        <v>0</v>
      </c>
      <c r="AM92" s="87">
        <f>$AM$91*B92/100</f>
        <v>0</v>
      </c>
      <c r="AN92" s="71">
        <f>$AN$91*B92/100</f>
        <v>0</v>
      </c>
      <c r="AO92" s="71">
        <f>$AO$91*B92/100</f>
        <v>0</v>
      </c>
      <c r="AP92" s="87">
        <f>$AP$91*B92/100</f>
        <v>0</v>
      </c>
      <c r="AQ92" s="1">
        <f>$AQ$91*B92/100</f>
        <v>0</v>
      </c>
      <c r="AR92" s="1">
        <f>$AR$91*B92/100</f>
        <v>0</v>
      </c>
      <c r="AS92" s="160">
        <f>SUM(AK92:AR92)</f>
        <v>0</v>
      </c>
      <c r="AT92" s="71">
        <f>$AT$91*B92/100</f>
        <v>0</v>
      </c>
      <c r="AU92" s="71">
        <f>$AU$91*B92/100</f>
        <v>0</v>
      </c>
      <c r="AV92" s="71">
        <f>$AV$91*C92/100</f>
        <v>0</v>
      </c>
      <c r="AW92" s="71">
        <f>$AW$91*C92/100</f>
        <v>0</v>
      </c>
      <c r="AX92" s="71">
        <f>$AX$91*C92/100</f>
        <v>0</v>
      </c>
      <c r="AY92" s="160">
        <f>SUM(AT92:AX92)</f>
        <v>0</v>
      </c>
      <c r="AZ92" s="71">
        <f>$AZ$91*B92/100</f>
        <v>0</v>
      </c>
      <c r="BA92" s="71">
        <f>$BA$91*B92/100</f>
        <v>0</v>
      </c>
      <c r="BB92" s="71">
        <f>$BB$91*B92/100</f>
        <v>0</v>
      </c>
    </row>
    <row r="93" spans="1:54" ht="15.75">
      <c r="A93" s="104" t="s">
        <v>71</v>
      </c>
      <c r="B93" s="104">
        <v>40.58089925</v>
      </c>
      <c r="C93" s="104">
        <v>35.1109</v>
      </c>
      <c r="D93" s="71">
        <f>$B$90*B93/100</f>
        <v>2048.1179851475</v>
      </c>
      <c r="E93" s="71">
        <v>2576</v>
      </c>
      <c r="F93" s="132">
        <f>(J93+O93+V93+AB93+AI93+AK93+AL93+AM93+AN93+AO93+AP93+AQ93+AR93+AT93+AU93)</f>
        <v>0</v>
      </c>
      <c r="G93" s="72">
        <f>$J$91*B93/100</f>
        <v>0</v>
      </c>
      <c r="H93" s="73">
        <f>G93*7.94889/100</f>
        <v>0</v>
      </c>
      <c r="I93" s="73">
        <f>G93*92.0511/100</f>
        <v>0</v>
      </c>
      <c r="J93" s="160">
        <f>SUM(H93:I93)</f>
        <v>0</v>
      </c>
      <c r="K93" s="71">
        <f>$K$91*B93/100</f>
        <v>0</v>
      </c>
      <c r="L93" s="87">
        <f>$L$91*B93/100</f>
        <v>0</v>
      </c>
      <c r="M93" s="71">
        <f>$M$91*B93/100</f>
        <v>0</v>
      </c>
      <c r="N93" s="71">
        <f>$N$91*B93/100</f>
        <v>0</v>
      </c>
      <c r="O93" s="160">
        <f t="shared" si="145"/>
        <v>0</v>
      </c>
      <c r="P93" s="75" t="s">
        <v>71</v>
      </c>
      <c r="Q93" s="71">
        <f>$Q$91*B93/100</f>
        <v>0</v>
      </c>
      <c r="R93" s="71">
        <f>$R$91*B93/100</f>
        <v>0</v>
      </c>
      <c r="S93" s="71">
        <f>$S$91*B93/100</f>
        <v>0</v>
      </c>
      <c r="T93" s="71">
        <f>$T$91*B93/100</f>
        <v>0</v>
      </c>
      <c r="U93" s="71">
        <f>$U$91*B93/100</f>
        <v>0</v>
      </c>
      <c r="V93" s="160">
        <f t="shared" si="146"/>
        <v>0</v>
      </c>
      <c r="W93" s="71">
        <f>$W$91*B93/100</f>
        <v>0</v>
      </c>
      <c r="X93" s="71">
        <f>$X$91*B93/100</f>
        <v>0</v>
      </c>
      <c r="Y93" s="71">
        <f>$Y$91*B93/100</f>
        <v>0</v>
      </c>
      <c r="Z93" s="71">
        <f>$Z$91*B93/100</f>
        <v>0</v>
      </c>
      <c r="AA93" s="71">
        <f>$AA$91*B93/100</f>
        <v>0</v>
      </c>
      <c r="AB93" s="160">
        <f t="shared" si="147"/>
        <v>0</v>
      </c>
      <c r="AC93" s="75" t="s">
        <v>71</v>
      </c>
      <c r="AD93" s="71">
        <f>$AD$91*B93/100</f>
        <v>0</v>
      </c>
      <c r="AE93" s="71">
        <f>$AE$91*B93/100</f>
        <v>0</v>
      </c>
      <c r="AF93" s="71">
        <f>$AF$91*B93/100</f>
        <v>0</v>
      </c>
      <c r="AG93" s="71">
        <f>$AG$91*B93/100</f>
        <v>0</v>
      </c>
      <c r="AH93" s="71">
        <f>$AH$91*B93/100</f>
        <v>0</v>
      </c>
      <c r="AI93" s="160">
        <f t="shared" si="148"/>
        <v>0</v>
      </c>
      <c r="AJ93" s="75" t="s">
        <v>71</v>
      </c>
      <c r="AK93" s="71">
        <f>$AK$91*B93/100</f>
        <v>0</v>
      </c>
      <c r="AL93" s="71">
        <f>$AL$91*B93/100</f>
        <v>0</v>
      </c>
      <c r="AM93" s="87">
        <f>$AM$91*B93/100</f>
        <v>0</v>
      </c>
      <c r="AN93" s="71">
        <f>$AN$91*B93/100</f>
        <v>0</v>
      </c>
      <c r="AO93" s="71">
        <f>$AO$91*B93/100</f>
        <v>0</v>
      </c>
      <c r="AP93" s="87">
        <f>$AP$91*B93/100</f>
        <v>0</v>
      </c>
      <c r="AQ93" s="1">
        <f>$AQ$91*B93/100</f>
        <v>0</v>
      </c>
      <c r="AR93" s="1">
        <f>$AR$91*B93/100</f>
        <v>0</v>
      </c>
      <c r="AS93" s="160">
        <f>SUM(AK93:AR93)</f>
        <v>0</v>
      </c>
      <c r="AT93" s="71">
        <f>$AT$91*B93/100</f>
        <v>0</v>
      </c>
      <c r="AU93" s="71">
        <f>$AU$91*B93/100</f>
        <v>0</v>
      </c>
      <c r="AV93" s="71">
        <f>$AV$91*C93/100</f>
        <v>0</v>
      </c>
      <c r="AW93" s="71">
        <f>$AW$91*C93/100</f>
        <v>0</v>
      </c>
      <c r="AX93" s="71">
        <f>$AX$91*C93/100</f>
        <v>0</v>
      </c>
      <c r="AY93" s="160">
        <f>SUM(AT93:AX93)</f>
        <v>0</v>
      </c>
      <c r="AZ93" s="71">
        <f>$AZ$91*B93/100</f>
        <v>0</v>
      </c>
      <c r="BA93" s="71">
        <f>$BA$91*B93/100</f>
        <v>0</v>
      </c>
      <c r="BB93" s="71">
        <f>$BB$91*B93/100</f>
        <v>0</v>
      </c>
    </row>
    <row r="94" spans="1:54" ht="15.75">
      <c r="A94" s="104" t="s">
        <v>72</v>
      </c>
      <c r="B94" s="104">
        <v>23.41647522</v>
      </c>
      <c r="C94" s="104">
        <v>26.4665</v>
      </c>
      <c r="D94" s="71">
        <f>$B$90*B94/100</f>
        <v>1181.8295043534</v>
      </c>
      <c r="E94" s="71">
        <v>1486</v>
      </c>
      <c r="F94" s="132">
        <f>(J94+O94+V94+AB94+AI94+AK94+AL94+AM94+AN94+AO94+AP94+AQ94+AR94+AT94+AU94)</f>
        <v>0</v>
      </c>
      <c r="G94" s="72">
        <f>$J$91*B94/100</f>
        <v>0</v>
      </c>
      <c r="H94" s="73">
        <f>G94*7.94889/100</f>
        <v>0</v>
      </c>
      <c r="I94" s="73">
        <f>G94*92.0511/100</f>
        <v>0</v>
      </c>
      <c r="J94" s="160">
        <f>SUM(H94:I94)</f>
        <v>0</v>
      </c>
      <c r="K94" s="71">
        <f>$K$91*B94/100</f>
        <v>0</v>
      </c>
      <c r="L94" s="87">
        <f>$L$91*B94/100</f>
        <v>0</v>
      </c>
      <c r="M94" s="71">
        <f>$M$91*B94/100</f>
        <v>0</v>
      </c>
      <c r="N94" s="71">
        <f>$N$91*B94/100</f>
        <v>0</v>
      </c>
      <c r="O94" s="160">
        <f t="shared" si="145"/>
        <v>0</v>
      </c>
      <c r="P94" s="75" t="s">
        <v>72</v>
      </c>
      <c r="Q94" s="71">
        <f>$Q$91*B94/100</f>
        <v>0</v>
      </c>
      <c r="R94" s="71">
        <f>$R$91*B94/100</f>
        <v>0</v>
      </c>
      <c r="S94" s="71">
        <f>$S$91*B94/100</f>
        <v>0</v>
      </c>
      <c r="T94" s="71">
        <f>$T$91*B94/100</f>
        <v>0</v>
      </c>
      <c r="U94" s="71">
        <f>$U$91*B94/100</f>
        <v>0</v>
      </c>
      <c r="V94" s="160">
        <f t="shared" si="146"/>
        <v>0</v>
      </c>
      <c r="W94" s="71">
        <f>$W$91*B94/100</f>
        <v>0</v>
      </c>
      <c r="X94" s="71">
        <f>$X$91*B94/100</f>
        <v>0</v>
      </c>
      <c r="Y94" s="71">
        <f>$Y$91*B94/100</f>
        <v>0</v>
      </c>
      <c r="Z94" s="71">
        <f>$Z$91*B94/100</f>
        <v>0</v>
      </c>
      <c r="AA94" s="71">
        <f>$AA$91*B94/100</f>
        <v>0</v>
      </c>
      <c r="AB94" s="160">
        <f t="shared" si="147"/>
        <v>0</v>
      </c>
      <c r="AC94" s="75" t="s">
        <v>72</v>
      </c>
      <c r="AD94" s="71">
        <f>$AD$91*B94/100</f>
        <v>0</v>
      </c>
      <c r="AE94" s="71">
        <f>$AE$91*B94/100</f>
        <v>0</v>
      </c>
      <c r="AF94" s="71">
        <f>$AF$91*B94/100</f>
        <v>0</v>
      </c>
      <c r="AG94" s="71">
        <f>$AG$91*B94/100</f>
        <v>0</v>
      </c>
      <c r="AH94" s="71">
        <f>$AH$91*B94/100</f>
        <v>0</v>
      </c>
      <c r="AI94" s="160">
        <f t="shared" si="148"/>
        <v>0</v>
      </c>
      <c r="AJ94" s="75" t="s">
        <v>72</v>
      </c>
      <c r="AK94" s="71">
        <f>$AK$91*B94/100</f>
        <v>0</v>
      </c>
      <c r="AL94" s="71">
        <f>$AL$91*B94/100</f>
        <v>0</v>
      </c>
      <c r="AM94" s="87">
        <f>$AM$91*B94/100</f>
        <v>0</v>
      </c>
      <c r="AN94" s="71">
        <f>$AN$91*B94/100</f>
        <v>0</v>
      </c>
      <c r="AO94" s="71">
        <f>$AO$91*B94/100</f>
        <v>0</v>
      </c>
      <c r="AP94" s="87">
        <f>$AP$91*B94/100</f>
        <v>0</v>
      </c>
      <c r="AQ94" s="1">
        <f>$AQ$91*B94/100</f>
        <v>0</v>
      </c>
      <c r="AR94" s="1">
        <f>$AR$91*B94/100</f>
        <v>0</v>
      </c>
      <c r="AS94" s="160">
        <f>SUM(AK94:AR94)</f>
        <v>0</v>
      </c>
      <c r="AT94" s="71">
        <f>$AT$91*B94/100</f>
        <v>0</v>
      </c>
      <c r="AU94" s="71">
        <f>$AU$91*B94/100</f>
        <v>0</v>
      </c>
      <c r="AV94" s="71">
        <f>$AV$91*C94/100</f>
        <v>0</v>
      </c>
      <c r="AW94" s="71">
        <f>$AW$91*C94/100</f>
        <v>0</v>
      </c>
      <c r="AX94" s="71">
        <f>$AX$91*C94/100</f>
        <v>0</v>
      </c>
      <c r="AY94" s="160">
        <f>SUM(AT94:AX94)</f>
        <v>0</v>
      </c>
      <c r="AZ94" s="71">
        <f>$AZ$91*B94/100</f>
        <v>0</v>
      </c>
      <c r="BA94" s="71">
        <f>$BA$91*B94/100</f>
        <v>0</v>
      </c>
      <c r="BB94" s="71">
        <f>$BB$91*B94/100</f>
        <v>0</v>
      </c>
    </row>
    <row r="95" spans="1:54" ht="15.75">
      <c r="A95" s="104" t="s">
        <v>73</v>
      </c>
      <c r="B95" s="104">
        <v>9.698063669</v>
      </c>
      <c r="C95" s="104">
        <v>11.99806</v>
      </c>
      <c r="D95" s="71">
        <f>$B$90*B95/100</f>
        <v>489.46127337443</v>
      </c>
      <c r="E95" s="71">
        <v>616</v>
      </c>
      <c r="F95" s="132">
        <f>(J95+O95+V95+AB95+AI95+AK95+AL95+AM95+AN95+AO95+AP95+AQ95+AR95+AT95+AU95)</f>
        <v>0</v>
      </c>
      <c r="G95" s="72">
        <f>$J$91*B95/100</f>
        <v>0</v>
      </c>
      <c r="H95" s="73">
        <f>G95*7.94889/100</f>
        <v>0</v>
      </c>
      <c r="I95" s="73">
        <f>G95*92.0511/100</f>
        <v>0</v>
      </c>
      <c r="J95" s="160">
        <f>SUM(H95:I95)</f>
        <v>0</v>
      </c>
      <c r="K95" s="71">
        <f>$K$91*B95/100</f>
        <v>0</v>
      </c>
      <c r="L95" s="87">
        <f>$L$91*B95/100</f>
        <v>0</v>
      </c>
      <c r="M95" s="71">
        <f>$M$91*B95/100</f>
        <v>0</v>
      </c>
      <c r="N95" s="71">
        <f>$N$91*B95/100</f>
        <v>0</v>
      </c>
      <c r="O95" s="160">
        <f t="shared" si="145"/>
        <v>0</v>
      </c>
      <c r="P95" s="75" t="s">
        <v>73</v>
      </c>
      <c r="Q95" s="71">
        <f>$Q$91*B95/100</f>
        <v>0</v>
      </c>
      <c r="R95" s="71">
        <f>$R$91*B95/100</f>
        <v>0</v>
      </c>
      <c r="S95" s="71">
        <f>$S$91*B95/100</f>
        <v>0</v>
      </c>
      <c r="T95" s="71">
        <f>$T$91*B95/100</f>
        <v>0</v>
      </c>
      <c r="U95" s="71">
        <f>$U$91*B95/100</f>
        <v>0</v>
      </c>
      <c r="V95" s="160">
        <f t="shared" si="146"/>
        <v>0</v>
      </c>
      <c r="W95" s="71">
        <f>$W$91*B95/100</f>
        <v>0</v>
      </c>
      <c r="X95" s="71">
        <f>$X$91*B95/100</f>
        <v>0</v>
      </c>
      <c r="Y95" s="71">
        <f>$Y$91*B95/100</f>
        <v>0</v>
      </c>
      <c r="Z95" s="71">
        <f>$Z$91*B95/100</f>
        <v>0</v>
      </c>
      <c r="AA95" s="71">
        <f>$AA$91*B95/100</f>
        <v>0</v>
      </c>
      <c r="AB95" s="160">
        <f t="shared" si="147"/>
        <v>0</v>
      </c>
      <c r="AC95" s="75" t="s">
        <v>73</v>
      </c>
      <c r="AD95" s="71">
        <f>$AD$91*B95/100</f>
        <v>0</v>
      </c>
      <c r="AE95" s="71">
        <f>$AE$91*B95/100</f>
        <v>0</v>
      </c>
      <c r="AF95" s="71">
        <f>$AF$91*B95/100</f>
        <v>0</v>
      </c>
      <c r="AG95" s="71">
        <f>$AG$91*B95/100</f>
        <v>0</v>
      </c>
      <c r="AH95" s="71">
        <f>$AH$91*B95/100</f>
        <v>0</v>
      </c>
      <c r="AI95" s="160">
        <f t="shared" si="148"/>
        <v>0</v>
      </c>
      <c r="AJ95" s="75" t="s">
        <v>73</v>
      </c>
      <c r="AK95" s="71">
        <f>$AK$91*B95/100</f>
        <v>0</v>
      </c>
      <c r="AL95" s="71">
        <f>$AL$91*B95/100</f>
        <v>0</v>
      </c>
      <c r="AM95" s="87">
        <f>$AM$91*B95/100</f>
        <v>0</v>
      </c>
      <c r="AN95" s="71">
        <f>$AN$91*B95/100</f>
        <v>0</v>
      </c>
      <c r="AO95" s="71">
        <f>$AO$91*B95/100</f>
        <v>0</v>
      </c>
      <c r="AP95" s="87">
        <f>$AP$91*B95/100</f>
        <v>0</v>
      </c>
      <c r="AQ95" s="1">
        <f>$AQ$91*B95/100</f>
        <v>0</v>
      </c>
      <c r="AR95" s="1">
        <f>$AR$91*B95/100</f>
        <v>0</v>
      </c>
      <c r="AS95" s="160">
        <f>SUM(AK95:AR95)</f>
        <v>0</v>
      </c>
      <c r="AT95" s="71">
        <f>$AT$91*B95/100</f>
        <v>0</v>
      </c>
      <c r="AU95" s="71">
        <f>$AU$91*B95/100</f>
        <v>0</v>
      </c>
      <c r="AV95" s="71">
        <f>$AV$91*C95/100</f>
        <v>0</v>
      </c>
      <c r="AW95" s="71">
        <f>$AW$91*C95/100</f>
        <v>0</v>
      </c>
      <c r="AX95" s="71">
        <f>$AX$91*C95/100</f>
        <v>0</v>
      </c>
      <c r="AY95" s="160">
        <f>SUM(AT95:AX95)</f>
        <v>0</v>
      </c>
      <c r="AZ95" s="71">
        <f>$AZ$91*B95/100</f>
        <v>0</v>
      </c>
      <c r="BA95" s="71">
        <f>$BA$91*B95/100</f>
        <v>0</v>
      </c>
      <c r="BB95" s="71">
        <f>$BB$91*B95/100</f>
        <v>0</v>
      </c>
    </row>
    <row r="96" spans="1:54" ht="15.75">
      <c r="A96" s="104" t="s">
        <v>74</v>
      </c>
      <c r="B96" s="104">
        <v>5.169018706</v>
      </c>
      <c r="C96" s="118">
        <v>5.68902</v>
      </c>
      <c r="D96" s="77">
        <f>$B$90*B96/100</f>
        <v>260.88037409182</v>
      </c>
      <c r="E96" s="91">
        <v>328</v>
      </c>
      <c r="F96" s="132">
        <f>(J96+O96+V96+AB96+AI96+AK96+AL96+AM96+AN96+AO96+AP96+AQ96+AR96+AT96+AU96)</f>
        <v>0</v>
      </c>
      <c r="G96" s="72">
        <f>$J$91*B96/100</f>
        <v>0</v>
      </c>
      <c r="H96" s="73">
        <f>G96*7.94889/100</f>
        <v>0</v>
      </c>
      <c r="I96" s="73">
        <f>G96*92.0511/100</f>
        <v>0</v>
      </c>
      <c r="J96" s="160">
        <f>SUM(H96:I96)</f>
        <v>0</v>
      </c>
      <c r="K96" s="71">
        <f>$K$91*B96/100</f>
        <v>0</v>
      </c>
      <c r="L96" s="87">
        <f>$L$91*B96/100</f>
        <v>0</v>
      </c>
      <c r="M96" s="71">
        <f>$M$91*B96/100</f>
        <v>0</v>
      </c>
      <c r="N96" s="71">
        <f>$N$91*B96/100</f>
        <v>0</v>
      </c>
      <c r="O96" s="160">
        <f t="shared" si="145"/>
        <v>0</v>
      </c>
      <c r="P96" s="75" t="s">
        <v>74</v>
      </c>
      <c r="Q96" s="71">
        <f>$Q$91*B96/100</f>
        <v>0</v>
      </c>
      <c r="R96" s="71">
        <f>$R$91*B96/100</f>
        <v>0</v>
      </c>
      <c r="S96" s="71">
        <f>$S$91*B96/100</f>
        <v>0</v>
      </c>
      <c r="T96" s="71">
        <f>$T$91*B96/100</f>
        <v>0</v>
      </c>
      <c r="U96" s="71">
        <f>$U$91*B96/100</f>
        <v>0</v>
      </c>
      <c r="V96" s="160">
        <f t="shared" si="146"/>
        <v>0</v>
      </c>
      <c r="W96" s="71">
        <f>$W$91*B96/100</f>
        <v>0</v>
      </c>
      <c r="X96" s="71">
        <f>$X$91*B96/100</f>
        <v>0</v>
      </c>
      <c r="Y96" s="71">
        <f>$Y$91*B96/100</f>
        <v>0</v>
      </c>
      <c r="Z96" s="71">
        <f>$Z$91*B96/100</f>
        <v>0</v>
      </c>
      <c r="AA96" s="71">
        <f>$AA$91*B96/100</f>
        <v>0</v>
      </c>
      <c r="AB96" s="160">
        <f t="shared" si="147"/>
        <v>0</v>
      </c>
      <c r="AC96" s="75" t="s">
        <v>74</v>
      </c>
      <c r="AD96" s="71">
        <f>$AD$91*B96/100</f>
        <v>0</v>
      </c>
      <c r="AE96" s="71">
        <f>$AE$91*B96/100</f>
        <v>0</v>
      </c>
      <c r="AF96" s="71">
        <f>$AF$91*B96/100</f>
        <v>0</v>
      </c>
      <c r="AG96" s="71">
        <f>$AG$91*B96/100</f>
        <v>0</v>
      </c>
      <c r="AH96" s="71">
        <f>$AH$91*B96/100</f>
        <v>0</v>
      </c>
      <c r="AI96" s="160">
        <f t="shared" si="148"/>
        <v>0</v>
      </c>
      <c r="AJ96" s="75" t="s">
        <v>74</v>
      </c>
      <c r="AK96" s="71">
        <f>$AK$91*B96/100</f>
        <v>0</v>
      </c>
      <c r="AL96" s="71">
        <f>$AL$91*B96/100</f>
        <v>0</v>
      </c>
      <c r="AM96" s="87">
        <f>$AM$91*B96/100</f>
        <v>0</v>
      </c>
      <c r="AN96" s="71">
        <f>$AN$91*B96/100</f>
        <v>0</v>
      </c>
      <c r="AO96" s="71">
        <f>$AO$91*B96/100</f>
        <v>0</v>
      </c>
      <c r="AP96" s="87">
        <f>$AP$91*B96/100</f>
        <v>0</v>
      </c>
      <c r="AQ96" s="1">
        <f>$AQ$91*B96/100</f>
        <v>0</v>
      </c>
      <c r="AR96" s="1">
        <f>$AR$91*B96/100</f>
        <v>0</v>
      </c>
      <c r="AS96" s="160">
        <f>SUM(AK96:AR96)</f>
        <v>0</v>
      </c>
      <c r="AT96" s="71">
        <f>$AT$91*B96/100</f>
        <v>0</v>
      </c>
      <c r="AU96" s="71">
        <f>$AU$91*B96/100</f>
        <v>0</v>
      </c>
      <c r="AV96" s="71">
        <f>$AV$91*C96/100</f>
        <v>0</v>
      </c>
      <c r="AW96" s="71">
        <f>$AW$91*C96/100</f>
        <v>0</v>
      </c>
      <c r="AX96" s="71">
        <f>$AX$91*C96/100</f>
        <v>0</v>
      </c>
      <c r="AY96" s="160">
        <f>SUM(AT96:AX96)</f>
        <v>0</v>
      </c>
      <c r="AZ96" s="71">
        <f>$AZ$91*B96/100</f>
        <v>0</v>
      </c>
      <c r="BA96" s="71">
        <f>$BA$91*B96/100</f>
        <v>0</v>
      </c>
      <c r="BB96" s="71">
        <f>$BB$91*B96/100</f>
        <v>0</v>
      </c>
    </row>
    <row r="97" spans="1:54" s="85" customFormat="1" ht="16.5" thickBot="1">
      <c r="A97" s="203" t="s">
        <v>97</v>
      </c>
      <c r="B97" s="81"/>
      <c r="C97" s="81"/>
      <c r="D97" s="82"/>
      <c r="E97" s="82"/>
      <c r="F97" s="134"/>
      <c r="G97" s="89"/>
      <c r="H97" s="82"/>
      <c r="I97" s="82"/>
      <c r="J97" s="161">
        <v>2.867990399</v>
      </c>
      <c r="K97" s="82">
        <v>2.8351686723</v>
      </c>
      <c r="L97" s="82">
        <v>2.8451686723</v>
      </c>
      <c r="M97" s="82">
        <v>2.8151686723</v>
      </c>
      <c r="N97" s="82">
        <v>2.8351686723</v>
      </c>
      <c r="O97" s="161">
        <v>11.32755170973</v>
      </c>
      <c r="P97" s="81"/>
      <c r="Q97" s="82">
        <v>2.018807128</v>
      </c>
      <c r="R97" s="82">
        <v>2.025383047</v>
      </c>
      <c r="S97" s="82">
        <v>2.025383047</v>
      </c>
      <c r="T97" s="82">
        <v>2.018807128</v>
      </c>
      <c r="U97" s="82">
        <v>2.018807128</v>
      </c>
      <c r="V97" s="161">
        <v>10.10718747</v>
      </c>
      <c r="W97" s="82">
        <v>1.979351614</v>
      </c>
      <c r="X97" s="82">
        <v>1.985927533</v>
      </c>
      <c r="Y97" s="82">
        <v>1.985927533</v>
      </c>
      <c r="Z97" s="82">
        <v>1.985927533</v>
      </c>
      <c r="AA97" s="82">
        <v>1.999079371</v>
      </c>
      <c r="AB97" s="161">
        <v>9.936213585</v>
      </c>
      <c r="AC97" s="81"/>
      <c r="AD97" s="82">
        <v>2.051686723</v>
      </c>
      <c r="AE97" s="82">
        <v>2.064838561</v>
      </c>
      <c r="AF97" s="82">
        <v>2.097718156</v>
      </c>
      <c r="AG97" s="82">
        <v>2.117445913</v>
      </c>
      <c r="AH97" s="82">
        <v>2.13717367</v>
      </c>
      <c r="AI97" s="161">
        <v>10.46886302</v>
      </c>
      <c r="AJ97" s="81"/>
      <c r="AK97" s="82">
        <v>11.23166962</v>
      </c>
      <c r="AL97" s="82">
        <v>10.54119813</v>
      </c>
      <c r="AM97" s="82">
        <v>8.818307358</v>
      </c>
      <c r="AN97" s="82">
        <v>7.108568422</v>
      </c>
      <c r="AO97" s="82">
        <v>5.852567896</v>
      </c>
      <c r="AP97" s="82">
        <v>4.682054317</v>
      </c>
      <c r="AQ97" s="82">
        <v>3.43262971</v>
      </c>
      <c r="AR97" s="82">
        <v>2.334451239</v>
      </c>
      <c r="AS97" s="161"/>
      <c r="AT97" s="82">
        <v>1.795225882</v>
      </c>
      <c r="AU97" s="82">
        <v>3.412901953</v>
      </c>
      <c r="AV97" s="82"/>
      <c r="AW97" s="82"/>
      <c r="AX97" s="82"/>
      <c r="AY97" s="161"/>
      <c r="AZ97" s="82">
        <v>25.66581179</v>
      </c>
      <c r="BA97" s="82">
        <v>2.768461892</v>
      </c>
      <c r="BB97" s="82">
        <v>2.281843887</v>
      </c>
    </row>
    <row r="98" spans="1:54" ht="16.5" thickBot="1">
      <c r="A98" s="37" t="s">
        <v>75</v>
      </c>
      <c r="B98" s="37">
        <v>15454</v>
      </c>
      <c r="C98" s="37"/>
      <c r="D98" s="38">
        <f>SUM(D100:D105)</f>
        <v>15454.000000052545</v>
      </c>
      <c r="E98" s="38">
        <f>SUM(E100:E105)</f>
        <v>11001</v>
      </c>
      <c r="F98" s="129">
        <f>SUM(F100:F105)</f>
        <v>0</v>
      </c>
      <c r="G98" s="38"/>
      <c r="H98" s="38">
        <f aca="true" t="shared" si="149" ref="H98:O98">SUM(H100:H105)</f>
        <v>0</v>
      </c>
      <c r="I98" s="38">
        <f t="shared" si="149"/>
        <v>0</v>
      </c>
      <c r="J98" s="155">
        <f t="shared" si="149"/>
        <v>0</v>
      </c>
      <c r="K98" s="38">
        <f t="shared" si="149"/>
        <v>0</v>
      </c>
      <c r="L98" s="38">
        <f t="shared" si="149"/>
        <v>0</v>
      </c>
      <c r="M98" s="38">
        <f t="shared" si="149"/>
        <v>0</v>
      </c>
      <c r="N98" s="38">
        <f t="shared" si="149"/>
        <v>0</v>
      </c>
      <c r="O98" s="155">
        <f t="shared" si="149"/>
        <v>0</v>
      </c>
      <c r="P98" s="23" t="s">
        <v>75</v>
      </c>
      <c r="Q98" s="38">
        <f aca="true" t="shared" si="150" ref="Q98:AB98">SUM(Q100:Q105)</f>
        <v>0</v>
      </c>
      <c r="R98" s="38">
        <f t="shared" si="150"/>
        <v>0</v>
      </c>
      <c r="S98" s="38">
        <f t="shared" si="150"/>
        <v>0</v>
      </c>
      <c r="T98" s="38">
        <f t="shared" si="150"/>
        <v>0</v>
      </c>
      <c r="U98" s="38">
        <f t="shared" si="150"/>
        <v>0</v>
      </c>
      <c r="V98" s="155">
        <f t="shared" si="150"/>
        <v>0</v>
      </c>
      <c r="W98" s="38">
        <f t="shared" si="150"/>
        <v>0</v>
      </c>
      <c r="X98" s="38">
        <f t="shared" si="150"/>
        <v>0</v>
      </c>
      <c r="Y98" s="38">
        <f t="shared" si="150"/>
        <v>0</v>
      </c>
      <c r="Z98" s="38">
        <f t="shared" si="150"/>
        <v>0</v>
      </c>
      <c r="AA98" s="38">
        <f t="shared" si="150"/>
        <v>0</v>
      </c>
      <c r="AB98" s="155">
        <f t="shared" si="150"/>
        <v>0</v>
      </c>
      <c r="AC98" s="23" t="s">
        <v>75</v>
      </c>
      <c r="AD98" s="38">
        <f aca="true" t="shared" si="151" ref="AD98:AI98">SUM(AD100:AD105)</f>
        <v>0</v>
      </c>
      <c r="AE98" s="38">
        <f t="shared" si="151"/>
        <v>0</v>
      </c>
      <c r="AF98" s="38">
        <f t="shared" si="151"/>
        <v>0</v>
      </c>
      <c r="AG98" s="38">
        <f t="shared" si="151"/>
        <v>0</v>
      </c>
      <c r="AH98" s="38">
        <f t="shared" si="151"/>
        <v>0</v>
      </c>
      <c r="AI98" s="155">
        <f t="shared" si="151"/>
        <v>0</v>
      </c>
      <c r="AJ98" s="23" t="s">
        <v>75</v>
      </c>
      <c r="AK98" s="38">
        <f aca="true" t="shared" si="152" ref="AK98:BB98">SUM(AK100:AK105)</f>
        <v>0</v>
      </c>
      <c r="AL98" s="38">
        <f t="shared" si="152"/>
        <v>0</v>
      </c>
      <c r="AM98" s="38">
        <f t="shared" si="152"/>
        <v>0</v>
      </c>
      <c r="AN98" s="38">
        <f t="shared" si="152"/>
        <v>0</v>
      </c>
      <c r="AO98" s="38">
        <f t="shared" si="152"/>
        <v>0</v>
      </c>
      <c r="AP98" s="38">
        <f t="shared" si="152"/>
        <v>0</v>
      </c>
      <c r="AQ98" s="38">
        <f t="shared" si="152"/>
        <v>0</v>
      </c>
      <c r="AR98" s="38">
        <f t="shared" si="152"/>
        <v>0</v>
      </c>
      <c r="AS98" s="155">
        <f t="shared" si="152"/>
        <v>0</v>
      </c>
      <c r="AT98" s="38">
        <f t="shared" si="152"/>
        <v>0</v>
      </c>
      <c r="AU98" s="38">
        <f t="shared" si="152"/>
        <v>0</v>
      </c>
      <c r="AV98" s="38">
        <f t="shared" si="152"/>
        <v>0</v>
      </c>
      <c r="AW98" s="38">
        <f t="shared" si="152"/>
        <v>0</v>
      </c>
      <c r="AX98" s="38">
        <f t="shared" si="152"/>
        <v>0</v>
      </c>
      <c r="AY98" s="155">
        <f t="shared" si="152"/>
        <v>0</v>
      </c>
      <c r="AZ98" s="38">
        <f t="shared" si="152"/>
        <v>0</v>
      </c>
      <c r="BA98" s="38">
        <f t="shared" si="152"/>
        <v>0</v>
      </c>
      <c r="BB98" s="38">
        <f t="shared" si="152"/>
        <v>0</v>
      </c>
    </row>
    <row r="99" spans="1:54" s="143" customFormat="1" ht="16.5" thickBot="1">
      <c r="A99" s="141" t="s">
        <v>98</v>
      </c>
      <c r="B99" s="142"/>
      <c r="C99" s="142"/>
      <c r="D99" s="86"/>
      <c r="E99" s="86"/>
      <c r="F99" s="86"/>
      <c r="G99" s="86"/>
      <c r="H99" s="86"/>
      <c r="I99" s="86"/>
      <c r="J99" s="162"/>
      <c r="K99" s="86"/>
      <c r="L99" s="86"/>
      <c r="M99" s="86"/>
      <c r="N99" s="86"/>
      <c r="O99" s="162">
        <f aca="true" t="shared" si="153" ref="O99:O104">SUM(K99:N99)</f>
        <v>0</v>
      </c>
      <c r="P99" s="86"/>
      <c r="Q99" s="86"/>
      <c r="R99" s="86"/>
      <c r="S99" s="86"/>
      <c r="T99" s="86"/>
      <c r="U99" s="86"/>
      <c r="V99" s="184">
        <f aca="true" t="shared" si="154" ref="V99:V104">SUM(Q99:U99)</f>
        <v>0</v>
      </c>
      <c r="W99" s="86"/>
      <c r="X99" s="86"/>
      <c r="Y99" s="86"/>
      <c r="Z99" s="86"/>
      <c r="AA99" s="86"/>
      <c r="AB99" s="174">
        <f aca="true" t="shared" si="155" ref="AB99:AB104">SUM(W99:AA99)</f>
        <v>0</v>
      </c>
      <c r="AC99" s="86"/>
      <c r="AD99" s="86"/>
      <c r="AE99" s="86"/>
      <c r="AF99" s="86"/>
      <c r="AG99" s="86"/>
      <c r="AH99" s="86"/>
      <c r="AI99" s="174">
        <f aca="true" t="shared" si="156" ref="AI99:AI104">SUM(AD99:AH99)</f>
        <v>0</v>
      </c>
      <c r="AJ99" s="86">
        <f>$B$98*AJ97/100</f>
        <v>0</v>
      </c>
      <c r="AK99" s="86"/>
      <c r="AL99" s="86"/>
      <c r="AM99" s="86"/>
      <c r="AN99" s="86"/>
      <c r="AO99" s="86"/>
      <c r="AP99" s="86"/>
      <c r="AQ99" s="86"/>
      <c r="AR99" s="86"/>
      <c r="AS99" s="162"/>
      <c r="AT99" s="86"/>
      <c r="AU99" s="86"/>
      <c r="AV99" s="86"/>
      <c r="AW99" s="86"/>
      <c r="AX99" s="86"/>
      <c r="AY99" s="162"/>
      <c r="AZ99" s="86"/>
      <c r="BA99" s="86"/>
      <c r="BB99" s="86"/>
    </row>
    <row r="100" spans="1:54" ht="15.75">
      <c r="A100" s="104" t="s">
        <v>76</v>
      </c>
      <c r="B100" s="104">
        <v>61.3371712869</v>
      </c>
      <c r="C100" s="104">
        <v>66.2172</v>
      </c>
      <c r="D100" s="71">
        <f>$B$98*B100/100</f>
        <v>9479.046450677526</v>
      </c>
      <c r="E100" s="71">
        <v>6737</v>
      </c>
      <c r="F100" s="132">
        <f>(J100+O100+V100+AB100+AI100+AK100+AL100+AM100+AN100+AO100+AP100+AQ100+AR100+AT100+AU100)</f>
        <v>0</v>
      </c>
      <c r="G100" s="72">
        <f>$J$99*B100/100</f>
        <v>0</v>
      </c>
      <c r="H100" s="73">
        <f>G100*7.94889/100</f>
        <v>0</v>
      </c>
      <c r="I100" s="73">
        <f>G100*92.0511/100</f>
        <v>0</v>
      </c>
      <c r="J100" s="160">
        <f>SUM(H100:I100)</f>
        <v>0</v>
      </c>
      <c r="K100" s="71">
        <f>$K$99*B100/100</f>
        <v>0</v>
      </c>
      <c r="L100" s="87">
        <f>$L$99*B100/100</f>
        <v>0</v>
      </c>
      <c r="M100" s="87">
        <f>$M$99*B100/100</f>
        <v>0</v>
      </c>
      <c r="N100" s="87">
        <f>$N$99*B100/100</f>
        <v>0</v>
      </c>
      <c r="O100" s="160">
        <f t="shared" si="153"/>
        <v>0</v>
      </c>
      <c r="P100" s="75" t="s">
        <v>76</v>
      </c>
      <c r="Q100" s="71">
        <f>$Q$99*B100/100</f>
        <v>0</v>
      </c>
      <c r="R100" s="71">
        <f>$R$99*B100/100</f>
        <v>0</v>
      </c>
      <c r="S100" s="73">
        <f>$S$99*B100/100</f>
        <v>0</v>
      </c>
      <c r="T100" s="71">
        <f>$T$99*B100/100</f>
        <v>0</v>
      </c>
      <c r="U100" s="71">
        <f>$U$99*B100/100</f>
        <v>0</v>
      </c>
      <c r="V100" s="160">
        <f t="shared" si="154"/>
        <v>0</v>
      </c>
      <c r="W100" s="71">
        <f>$W$99*B100/100</f>
        <v>0</v>
      </c>
      <c r="X100" s="71">
        <f>$X$99*B100/100</f>
        <v>0</v>
      </c>
      <c r="Y100" s="71">
        <f>$Y$99*B100/100</f>
        <v>0</v>
      </c>
      <c r="Z100" s="71">
        <f>$Z$99*B100/100</f>
        <v>0</v>
      </c>
      <c r="AA100" s="71">
        <f>$AA$99*B100/100</f>
        <v>0</v>
      </c>
      <c r="AB100" s="160">
        <f t="shared" si="155"/>
        <v>0</v>
      </c>
      <c r="AC100" s="75" t="s">
        <v>76</v>
      </c>
      <c r="AD100" s="87">
        <f>$AD$99*B100/100</f>
        <v>0</v>
      </c>
      <c r="AE100" s="87">
        <f>$AE$99*B100/100</f>
        <v>0</v>
      </c>
      <c r="AF100" s="87">
        <f>$AF$99*B100/100</f>
        <v>0</v>
      </c>
      <c r="AG100" s="71">
        <f>$AG$99*B100/100</f>
        <v>0</v>
      </c>
      <c r="AH100" s="71">
        <f>$AH$99*B100/100</f>
        <v>0</v>
      </c>
      <c r="AI100" s="160">
        <f t="shared" si="156"/>
        <v>0</v>
      </c>
      <c r="AJ100" s="75" t="s">
        <v>76</v>
      </c>
      <c r="AK100" s="71">
        <f>$AK$99*B100/100</f>
        <v>0</v>
      </c>
      <c r="AL100" s="71">
        <f>$AL$99*B100/100</f>
        <v>0</v>
      </c>
      <c r="AM100" s="71">
        <f>$AM$99*B100/100</f>
        <v>0</v>
      </c>
      <c r="AN100" s="73">
        <f>$AN$99*B100/100</f>
        <v>0</v>
      </c>
      <c r="AO100" s="71">
        <f>$AO$99*B100/100</f>
        <v>0</v>
      </c>
      <c r="AP100" s="1">
        <f>$AP$99*B100/100</f>
        <v>0</v>
      </c>
      <c r="AQ100" s="71">
        <f>$AQ$99*B100/100</f>
        <v>0</v>
      </c>
      <c r="AR100" s="71">
        <f>$AR$99*B100/100</f>
        <v>0</v>
      </c>
      <c r="AS100" s="160">
        <f>SUM(AK100:AR100)</f>
        <v>0</v>
      </c>
      <c r="AT100" s="71">
        <f>$AT$99*B100/100</f>
        <v>0</v>
      </c>
      <c r="AU100" s="71">
        <f>$AU$99*B100/100</f>
        <v>0</v>
      </c>
      <c r="AV100" s="71">
        <f>$AV$99*C100/100</f>
        <v>0</v>
      </c>
      <c r="AW100" s="71">
        <f>$AW$99*C100/100</f>
        <v>0</v>
      </c>
      <c r="AX100" s="71">
        <f>$AX$99*C100/100</f>
        <v>0</v>
      </c>
      <c r="AY100" s="160">
        <f>SUM(AT100:AX100)</f>
        <v>0</v>
      </c>
      <c r="AZ100" s="71">
        <f>$AZ$99*B100/100</f>
        <v>0</v>
      </c>
      <c r="BA100" s="71">
        <f>$BA$99*B100/100</f>
        <v>0</v>
      </c>
      <c r="BB100" s="71">
        <f>$BB$99*B100/100</f>
        <v>0</v>
      </c>
    </row>
    <row r="101" spans="1:54" ht="15.75">
      <c r="A101" s="104" t="s">
        <v>77</v>
      </c>
      <c r="B101" s="104">
        <v>5.78436389481</v>
      </c>
      <c r="C101" s="104">
        <v>2.11436</v>
      </c>
      <c r="D101" s="71">
        <f>$B$98*B101/100</f>
        <v>893.9155963039375</v>
      </c>
      <c r="E101" s="71">
        <v>647</v>
      </c>
      <c r="F101" s="132">
        <f>(J101+O101+V101+AB101+AI101+AK101+AL101+AM101+AN101+AO101+AP101+AQ101+AR101+AT101+AU101)</f>
        <v>0</v>
      </c>
      <c r="G101" s="72">
        <f>$J$99*B101/100</f>
        <v>0</v>
      </c>
      <c r="H101" s="73">
        <f>G101*7.94889/100</f>
        <v>0</v>
      </c>
      <c r="I101" s="73">
        <f>G101*92.0511/100</f>
        <v>0</v>
      </c>
      <c r="J101" s="160">
        <f>SUM(H101:I101)</f>
        <v>0</v>
      </c>
      <c r="K101" s="71">
        <f>$K$99*B101/100</f>
        <v>0</v>
      </c>
      <c r="L101" s="87">
        <f>$L$99*B101/100</f>
        <v>0</v>
      </c>
      <c r="M101" s="87">
        <f>$M$99*B101/100</f>
        <v>0</v>
      </c>
      <c r="N101" s="87">
        <f>$N$99*B101/100</f>
        <v>0</v>
      </c>
      <c r="O101" s="160">
        <f t="shared" si="153"/>
        <v>0</v>
      </c>
      <c r="P101" s="75" t="s">
        <v>77</v>
      </c>
      <c r="Q101" s="71">
        <f>$Q$99*B101/100</f>
        <v>0</v>
      </c>
      <c r="R101" s="71">
        <f>$R$99*B101/100</f>
        <v>0</v>
      </c>
      <c r="S101" s="73">
        <f>$S$99*B101/100</f>
        <v>0</v>
      </c>
      <c r="T101" s="71">
        <f>$T$99*B101/100</f>
        <v>0</v>
      </c>
      <c r="U101" s="71">
        <f>$U$99*B101/100</f>
        <v>0</v>
      </c>
      <c r="V101" s="160">
        <f t="shared" si="154"/>
        <v>0</v>
      </c>
      <c r="W101" s="71">
        <f>$W$99*B101/100</f>
        <v>0</v>
      </c>
      <c r="X101" s="71">
        <f>$X$99*B101/100</f>
        <v>0</v>
      </c>
      <c r="Y101" s="71">
        <f>$Y$99*B101/100</f>
        <v>0</v>
      </c>
      <c r="Z101" s="71">
        <f>$Z$99*B101/100</f>
        <v>0</v>
      </c>
      <c r="AA101" s="71">
        <f>$AA$99*B101/100</f>
        <v>0</v>
      </c>
      <c r="AB101" s="160">
        <f t="shared" si="155"/>
        <v>0</v>
      </c>
      <c r="AC101" s="75" t="s">
        <v>77</v>
      </c>
      <c r="AD101" s="87">
        <f>$AD$99*B101/100</f>
        <v>0</v>
      </c>
      <c r="AE101" s="87">
        <f>$AE$99*B101/100</f>
        <v>0</v>
      </c>
      <c r="AF101" s="87">
        <f>$AF$99*B101/100</f>
        <v>0</v>
      </c>
      <c r="AG101" s="71">
        <f>$AG$99*B101/100</f>
        <v>0</v>
      </c>
      <c r="AH101" s="71">
        <f>$AH$99*B101/100</f>
        <v>0</v>
      </c>
      <c r="AI101" s="160">
        <f t="shared" si="156"/>
        <v>0</v>
      </c>
      <c r="AJ101" s="75" t="s">
        <v>77</v>
      </c>
      <c r="AK101" s="71">
        <f>$AK$99*B101/100</f>
        <v>0</v>
      </c>
      <c r="AL101" s="71">
        <f>$AL$99*B101/100</f>
        <v>0</v>
      </c>
      <c r="AM101" s="71">
        <f>$AM$99*B101/100</f>
        <v>0</v>
      </c>
      <c r="AN101" s="73">
        <f>$AN$99*B101/100</f>
        <v>0</v>
      </c>
      <c r="AO101" s="71">
        <f>$AO$99*B101/100</f>
        <v>0</v>
      </c>
      <c r="AP101" s="73">
        <f>$AP$99*B101/100</f>
        <v>0</v>
      </c>
      <c r="AQ101" s="71">
        <f>$AQ$99*B101/100</f>
        <v>0</v>
      </c>
      <c r="AR101" s="71">
        <f>$AR$99*B101/100</f>
        <v>0</v>
      </c>
      <c r="AS101" s="160">
        <f>SUM(AK101:AR101)</f>
        <v>0</v>
      </c>
      <c r="AT101" s="71">
        <f>$AT$99*B101/100</f>
        <v>0</v>
      </c>
      <c r="AU101" s="71">
        <f>$AU$99*B101/100</f>
        <v>0</v>
      </c>
      <c r="AV101" s="71">
        <f>$AV$99*C101/100</f>
        <v>0</v>
      </c>
      <c r="AW101" s="71">
        <f>$AW$99*C101/100</f>
        <v>0</v>
      </c>
      <c r="AX101" s="71">
        <f>$AX$99*C101/100</f>
        <v>0</v>
      </c>
      <c r="AY101" s="160">
        <f>SUM(AT101:AX101)</f>
        <v>0</v>
      </c>
      <c r="AZ101" s="71">
        <f>$AZ$99*B101/100</f>
        <v>0</v>
      </c>
      <c r="BA101" s="71">
        <f>$BA$99*B101/100</f>
        <v>0</v>
      </c>
      <c r="BB101" s="71">
        <f>$BB$99*B101/100</f>
        <v>0</v>
      </c>
    </row>
    <row r="102" spans="1:54" ht="15.75">
      <c r="A102" s="104" t="s">
        <v>78</v>
      </c>
      <c r="B102" s="104">
        <v>18.3681592039</v>
      </c>
      <c r="C102" s="104">
        <v>22.97809</v>
      </c>
      <c r="D102" s="71">
        <f>$B$98*B102/100</f>
        <v>2838.6153233707064</v>
      </c>
      <c r="E102" s="71">
        <v>1801</v>
      </c>
      <c r="F102" s="132">
        <f>(J102+O102+V102+AB102+AI102+AK102+AL102+AM102+AN102+AO102+AP102+AQ102+AR102+AT102+AU102)</f>
        <v>0</v>
      </c>
      <c r="G102" s="72">
        <f>$J$99*B102/100</f>
        <v>0</v>
      </c>
      <c r="H102" s="73">
        <f>G102*7.94889/100</f>
        <v>0</v>
      </c>
      <c r="I102" s="73">
        <f>G102*92.0511/100</f>
        <v>0</v>
      </c>
      <c r="J102" s="160">
        <f>SUM(H102:I102)</f>
        <v>0</v>
      </c>
      <c r="K102" s="71">
        <f>$K$99*B102/100</f>
        <v>0</v>
      </c>
      <c r="L102" s="87">
        <f>$L$99*B102/100</f>
        <v>0</v>
      </c>
      <c r="M102" s="87">
        <f>$M$99*B102/100</f>
        <v>0</v>
      </c>
      <c r="N102" s="87">
        <f>$N$99*B102/100</f>
        <v>0</v>
      </c>
      <c r="O102" s="160">
        <f t="shared" si="153"/>
        <v>0</v>
      </c>
      <c r="P102" s="75" t="s">
        <v>78</v>
      </c>
      <c r="Q102" s="71">
        <f>$Q$99*B102/100</f>
        <v>0</v>
      </c>
      <c r="R102" s="71">
        <f>$R$99*B102/100</f>
        <v>0</v>
      </c>
      <c r="S102" s="73">
        <f>$S$99*B102/100</f>
        <v>0</v>
      </c>
      <c r="T102" s="71">
        <f>$T$99*B102/100</f>
        <v>0</v>
      </c>
      <c r="U102" s="71">
        <f>$U$99*B102/100</f>
        <v>0</v>
      </c>
      <c r="V102" s="160">
        <f t="shared" si="154"/>
        <v>0</v>
      </c>
      <c r="W102" s="71">
        <f>$W$99*B102/100</f>
        <v>0</v>
      </c>
      <c r="X102" s="71">
        <f>$X$99*B102/100</f>
        <v>0</v>
      </c>
      <c r="Y102" s="71">
        <f>$Y$99*B102/100</f>
        <v>0</v>
      </c>
      <c r="Z102" s="71">
        <f>$Z$99*B102/100</f>
        <v>0</v>
      </c>
      <c r="AA102" s="71">
        <f>$AA$99*B102/100</f>
        <v>0</v>
      </c>
      <c r="AB102" s="160">
        <f t="shared" si="155"/>
        <v>0</v>
      </c>
      <c r="AC102" s="75" t="s">
        <v>78</v>
      </c>
      <c r="AD102" s="87">
        <f>$AD$99*B102/100</f>
        <v>0</v>
      </c>
      <c r="AE102" s="87">
        <f>$AE$99*B102/100</f>
        <v>0</v>
      </c>
      <c r="AF102" s="87">
        <f>$AF$99*B102/100</f>
        <v>0</v>
      </c>
      <c r="AG102" s="71">
        <f>$AG$99*B102/100</f>
        <v>0</v>
      </c>
      <c r="AH102" s="71">
        <f>$AH$99*B102/100</f>
        <v>0</v>
      </c>
      <c r="AI102" s="160">
        <f t="shared" si="156"/>
        <v>0</v>
      </c>
      <c r="AJ102" s="75" t="s">
        <v>78</v>
      </c>
      <c r="AK102" s="71">
        <f>$AK$99*B102/100</f>
        <v>0</v>
      </c>
      <c r="AL102" s="71">
        <f>$AL$99*B102/100</f>
        <v>0</v>
      </c>
      <c r="AM102" s="71">
        <f>$AM$99*B102/100</f>
        <v>0</v>
      </c>
      <c r="AN102" s="73">
        <f>$AN$99*B102/100</f>
        <v>0</v>
      </c>
      <c r="AO102" s="71">
        <f>$AO$99*B102/100</f>
        <v>0</v>
      </c>
      <c r="AP102" s="73">
        <f>$AP$99*B102/100</f>
        <v>0</v>
      </c>
      <c r="AQ102" s="71">
        <f>$AQ$99*B102/100</f>
        <v>0</v>
      </c>
      <c r="AR102" s="71">
        <f>$AR$99*B102/100</f>
        <v>0</v>
      </c>
      <c r="AS102" s="160">
        <f>SUM(AK102:AR102)</f>
        <v>0</v>
      </c>
      <c r="AT102" s="71">
        <f>$AT$99*B102/100</f>
        <v>0</v>
      </c>
      <c r="AU102" s="71">
        <f>$AU$99*B102/100</f>
        <v>0</v>
      </c>
      <c r="AV102" s="71">
        <f>$AV$99*C102/100</f>
        <v>0</v>
      </c>
      <c r="AW102" s="71">
        <f>$AW$99*C102/100</f>
        <v>0</v>
      </c>
      <c r="AX102" s="71">
        <f>$AX$99*C102/100</f>
        <v>0</v>
      </c>
      <c r="AY102" s="160">
        <f>SUM(AT102:AX102)</f>
        <v>0</v>
      </c>
      <c r="AZ102" s="71">
        <f>$AZ$99*B102/100</f>
        <v>0</v>
      </c>
      <c r="BA102" s="71">
        <f>$BA$99*B102/100</f>
        <v>0</v>
      </c>
      <c r="BB102" s="71">
        <f>$BB$99*B102/100</f>
        <v>0</v>
      </c>
    </row>
    <row r="103" spans="1:54" ht="15.75">
      <c r="A103" s="104" t="s">
        <v>79</v>
      </c>
      <c r="B103" s="104">
        <v>12.9111584932</v>
      </c>
      <c r="C103" s="104">
        <v>7.4012</v>
      </c>
      <c r="D103" s="71">
        <f>$B$98*B103/100</f>
        <v>1995.290433539128</v>
      </c>
      <c r="E103" s="71">
        <v>1640</v>
      </c>
      <c r="F103" s="132">
        <f>(J103+O103+V103+AB103+AI103+AK103+AL103+AM103+AN103+AO103+AP103+AQ103+AR103+AT103+AU103)</f>
        <v>0</v>
      </c>
      <c r="G103" s="72">
        <f>$J$99*B103/100</f>
        <v>0</v>
      </c>
      <c r="H103" s="73">
        <f>G103*7.94889/100</f>
        <v>0</v>
      </c>
      <c r="I103" s="73">
        <f>G103*92.0511/100</f>
        <v>0</v>
      </c>
      <c r="J103" s="160">
        <f>SUM(H103:I103)</f>
        <v>0</v>
      </c>
      <c r="K103" s="71">
        <f>$K$99*B103/100</f>
        <v>0</v>
      </c>
      <c r="L103" s="87">
        <f>$L$99*B103/100</f>
        <v>0</v>
      </c>
      <c r="M103" s="87">
        <f>$M$99*B103/100</f>
        <v>0</v>
      </c>
      <c r="N103" s="87">
        <f>$N$99*B103/100</f>
        <v>0</v>
      </c>
      <c r="O103" s="160">
        <f t="shared" si="153"/>
        <v>0</v>
      </c>
      <c r="P103" s="75" t="s">
        <v>79</v>
      </c>
      <c r="Q103" s="71">
        <f>$Q$99*B103/100</f>
        <v>0</v>
      </c>
      <c r="R103" s="71">
        <f>$R$99*B103/100</f>
        <v>0</v>
      </c>
      <c r="S103" s="73">
        <f>$S$99*B103/100</f>
        <v>0</v>
      </c>
      <c r="T103" s="71">
        <f>$T$99*B103/100</f>
        <v>0</v>
      </c>
      <c r="U103" s="71">
        <f>$U$99*B103/100</f>
        <v>0</v>
      </c>
      <c r="V103" s="160">
        <f t="shared" si="154"/>
        <v>0</v>
      </c>
      <c r="W103" s="71">
        <f>$W$99*B103/100</f>
        <v>0</v>
      </c>
      <c r="X103" s="71">
        <f>$X$99*B103/100</f>
        <v>0</v>
      </c>
      <c r="Y103" s="71">
        <f>$Y$99*B103/100</f>
        <v>0</v>
      </c>
      <c r="Z103" s="71">
        <f>$Z$99*B103/100</f>
        <v>0</v>
      </c>
      <c r="AA103" s="71">
        <f>$AA$99*B103/100</f>
        <v>0</v>
      </c>
      <c r="AB103" s="160">
        <f t="shared" si="155"/>
        <v>0</v>
      </c>
      <c r="AC103" s="75" t="s">
        <v>79</v>
      </c>
      <c r="AD103" s="87">
        <f>$AD$99*B103/100</f>
        <v>0</v>
      </c>
      <c r="AE103" s="87">
        <f>$AE$99*B103/100</f>
        <v>0</v>
      </c>
      <c r="AF103" s="87">
        <f>$AF$99*B103/100</f>
        <v>0</v>
      </c>
      <c r="AG103" s="71">
        <f>$AG$99*B103/100</f>
        <v>0</v>
      </c>
      <c r="AH103" s="71">
        <f>$AH$99*B103/100</f>
        <v>0</v>
      </c>
      <c r="AI103" s="160">
        <f t="shared" si="156"/>
        <v>0</v>
      </c>
      <c r="AJ103" s="75" t="s">
        <v>79</v>
      </c>
      <c r="AK103" s="71">
        <f>$AK$99*B103/100</f>
        <v>0</v>
      </c>
      <c r="AL103" s="71">
        <f>$AL$99*B103/100</f>
        <v>0</v>
      </c>
      <c r="AM103" s="71">
        <f>$AM$99*B103/100</f>
        <v>0</v>
      </c>
      <c r="AN103" s="73">
        <f>$AN$99*B103/100</f>
        <v>0</v>
      </c>
      <c r="AO103" s="71">
        <f>$AO$99*B103/100</f>
        <v>0</v>
      </c>
      <c r="AP103" s="73">
        <f>$AP$99*B103/100</f>
        <v>0</v>
      </c>
      <c r="AQ103" s="71">
        <f>$AQ$99*B103/100</f>
        <v>0</v>
      </c>
      <c r="AR103" s="71">
        <f>$AR$99*B103/100</f>
        <v>0</v>
      </c>
      <c r="AS103" s="160">
        <f>SUM(AK103:AR103)</f>
        <v>0</v>
      </c>
      <c r="AT103" s="71">
        <f>$AT$99*B103/100</f>
        <v>0</v>
      </c>
      <c r="AU103" s="71">
        <f>$AU$99*B103/100</f>
        <v>0</v>
      </c>
      <c r="AV103" s="71">
        <f>$AV$99*C103/100</f>
        <v>0</v>
      </c>
      <c r="AW103" s="71">
        <f>$AW$99*C103/100</f>
        <v>0</v>
      </c>
      <c r="AX103" s="71">
        <f>$AX$99*C103/100</f>
        <v>0</v>
      </c>
      <c r="AY103" s="160">
        <f>SUM(AT103:AX103)</f>
        <v>0</v>
      </c>
      <c r="AZ103" s="71">
        <f>$AZ$99*B103/100</f>
        <v>0</v>
      </c>
      <c r="BA103" s="71">
        <f>$BA$99*B103/100</f>
        <v>0</v>
      </c>
      <c r="BB103" s="71">
        <f>$BB$99*B103/100</f>
        <v>0</v>
      </c>
    </row>
    <row r="104" spans="1:54" ht="15.75">
      <c r="A104" s="104" t="s">
        <v>80</v>
      </c>
      <c r="B104" s="104">
        <v>1.59914712153</v>
      </c>
      <c r="C104" s="104">
        <v>1.28915</v>
      </c>
      <c r="D104" s="71">
        <f>$B$98*B104/100</f>
        <v>247.13219616124618</v>
      </c>
      <c r="E104" s="71">
        <v>176</v>
      </c>
      <c r="F104" s="132">
        <f>(J104+O104+V104+AB104+AI104+AK104+AL104+AM104+AN104+AO104+AP104+AQ104+AR104+AT104+AU104)</f>
        <v>0</v>
      </c>
      <c r="G104" s="72">
        <f>$J$99*B104/100</f>
        <v>0</v>
      </c>
      <c r="H104" s="73">
        <f>G104*7.94889/100</f>
        <v>0</v>
      </c>
      <c r="I104" s="73">
        <f>G104*92.0511/100</f>
        <v>0</v>
      </c>
      <c r="J104" s="160">
        <f>SUM(H104:I104)</f>
        <v>0</v>
      </c>
      <c r="K104" s="71">
        <f>$K$99*B104/100</f>
        <v>0</v>
      </c>
      <c r="L104" s="87">
        <f>$L$99*B104/100</f>
        <v>0</v>
      </c>
      <c r="M104" s="87">
        <f>$M$99*B104/100</f>
        <v>0</v>
      </c>
      <c r="N104" s="87">
        <f>$N$99*B104/100</f>
        <v>0</v>
      </c>
      <c r="O104" s="160">
        <f t="shared" si="153"/>
        <v>0</v>
      </c>
      <c r="P104" s="75" t="s">
        <v>80</v>
      </c>
      <c r="Q104" s="71">
        <f>$Q$99*B104/100</f>
        <v>0</v>
      </c>
      <c r="R104" s="71">
        <f>$R$99*B104/100</f>
        <v>0</v>
      </c>
      <c r="S104" s="73">
        <f>$S$99*B104/100</f>
        <v>0</v>
      </c>
      <c r="T104" s="71">
        <f>$T$99*B104/100</f>
        <v>0</v>
      </c>
      <c r="U104" s="71">
        <f>$U$99*B104/100</f>
        <v>0</v>
      </c>
      <c r="V104" s="160">
        <f t="shared" si="154"/>
        <v>0</v>
      </c>
      <c r="W104" s="71">
        <f>$W$99*B104/100</f>
        <v>0</v>
      </c>
      <c r="X104" s="71">
        <f>$X$99*B104/100</f>
        <v>0</v>
      </c>
      <c r="Y104" s="71">
        <f>$Y$99*B104/100</f>
        <v>0</v>
      </c>
      <c r="Z104" s="71">
        <f>$Z$99*B104/100</f>
        <v>0</v>
      </c>
      <c r="AA104" s="71">
        <f>$AA$99*B104/100</f>
        <v>0</v>
      </c>
      <c r="AB104" s="160">
        <f t="shared" si="155"/>
        <v>0</v>
      </c>
      <c r="AC104" s="75" t="s">
        <v>80</v>
      </c>
      <c r="AD104" s="87">
        <f>$AD$99*B104/100</f>
        <v>0</v>
      </c>
      <c r="AE104" s="87">
        <f>$AE$99*B104/100</f>
        <v>0</v>
      </c>
      <c r="AF104" s="87">
        <f>$AF$99*B104/100</f>
        <v>0</v>
      </c>
      <c r="AG104" s="71">
        <f>$AG$99*B104/100</f>
        <v>0</v>
      </c>
      <c r="AH104" s="71">
        <f>$AH$99*B104/100</f>
        <v>0</v>
      </c>
      <c r="AI104" s="160">
        <f t="shared" si="156"/>
        <v>0</v>
      </c>
      <c r="AJ104" s="75" t="s">
        <v>80</v>
      </c>
      <c r="AK104" s="71">
        <f>$AK$99*B104/100</f>
        <v>0</v>
      </c>
      <c r="AL104" s="71">
        <f>$AL$99*B104/100</f>
        <v>0</v>
      </c>
      <c r="AM104" s="71">
        <f>$AM$99*B104/100</f>
        <v>0</v>
      </c>
      <c r="AN104" s="73">
        <f>$AN$99*B104/100</f>
        <v>0</v>
      </c>
      <c r="AO104" s="71">
        <f>$AO$99*B104/100</f>
        <v>0</v>
      </c>
      <c r="AP104" s="73">
        <f>$AP$99*B104/100</f>
        <v>0</v>
      </c>
      <c r="AQ104" s="71">
        <f>$AQ$99*B104/100</f>
        <v>0</v>
      </c>
      <c r="AR104" s="71">
        <f>$AR$99*B104/100</f>
        <v>0</v>
      </c>
      <c r="AS104" s="160">
        <f>SUM(AK104:AR104)</f>
        <v>0</v>
      </c>
      <c r="AT104" s="71">
        <f>$AT$99*B104/100</f>
        <v>0</v>
      </c>
      <c r="AU104" s="71">
        <f>$AU$99*B104/100</f>
        <v>0</v>
      </c>
      <c r="AV104" s="71">
        <f>$AV$99*C104/100</f>
        <v>0</v>
      </c>
      <c r="AW104" s="71">
        <f>$AW$99*C104/100</f>
        <v>0</v>
      </c>
      <c r="AX104" s="71">
        <f>$AX$99*C104/100</f>
        <v>0</v>
      </c>
      <c r="AY104" s="160">
        <f>SUM(AT104:AX104)</f>
        <v>0</v>
      </c>
      <c r="AZ104" s="71">
        <f>$AZ$99*B104/100</f>
        <v>0</v>
      </c>
      <c r="BA104" s="71">
        <f>$BA$99*B104/100</f>
        <v>0</v>
      </c>
      <c r="BB104" s="71">
        <f>$BB$99*B104/100</f>
        <v>0</v>
      </c>
    </row>
    <row r="105" spans="1:54" s="9" customFormat="1" ht="15.75" thickBot="1">
      <c r="A105" s="108"/>
      <c r="B105" s="108"/>
      <c r="C105" s="108"/>
      <c r="D105" s="98"/>
      <c r="E105" s="98"/>
      <c r="F105" s="140"/>
      <c r="G105" s="98"/>
      <c r="H105" s="98"/>
      <c r="I105" s="98"/>
      <c r="J105" s="165"/>
      <c r="K105" s="98"/>
      <c r="L105" s="98"/>
      <c r="M105" s="98"/>
      <c r="N105" s="98"/>
      <c r="O105" s="165"/>
      <c r="P105" s="100"/>
      <c r="Q105" s="98"/>
      <c r="R105" s="98"/>
      <c r="S105" s="98"/>
      <c r="T105" s="98"/>
      <c r="U105" s="98"/>
      <c r="V105" s="165"/>
      <c r="W105" s="98"/>
      <c r="X105" s="98"/>
      <c r="Y105" s="98"/>
      <c r="Z105" s="98"/>
      <c r="AA105" s="98"/>
      <c r="AB105" s="165"/>
      <c r="AC105" s="100"/>
      <c r="AD105" s="98"/>
      <c r="AE105" s="98"/>
      <c r="AF105" s="98"/>
      <c r="AG105" s="98"/>
      <c r="AH105" s="98"/>
      <c r="AI105" s="165"/>
      <c r="AJ105" s="100"/>
      <c r="AK105" s="98"/>
      <c r="AL105" s="98"/>
      <c r="AM105" s="98"/>
      <c r="AN105" s="98"/>
      <c r="AO105" s="98"/>
      <c r="AP105" s="98"/>
      <c r="AQ105" s="98"/>
      <c r="AR105" s="98"/>
      <c r="AS105" s="165"/>
      <c r="AT105" s="98"/>
      <c r="AU105" s="98"/>
      <c r="AV105" s="98"/>
      <c r="AW105" s="98"/>
      <c r="AX105" s="98"/>
      <c r="AY105" s="165"/>
      <c r="AZ105" s="98"/>
      <c r="BA105" s="98"/>
      <c r="BB105" s="98"/>
    </row>
    <row r="106" spans="1:36" ht="15.75">
      <c r="A106" s="109" t="s">
        <v>100</v>
      </c>
      <c r="B106" s="110"/>
      <c r="C106" s="110"/>
      <c r="D106" s="111"/>
      <c r="P106" s="111" t="s">
        <v>81</v>
      </c>
      <c r="AC106" s="111" t="s">
        <v>81</v>
      </c>
      <c r="AJ106" s="111" t="s">
        <v>81</v>
      </c>
    </row>
    <row r="107" spans="6:45" ht="15">
      <c r="F107" s="197"/>
      <c r="AS107" s="238"/>
    </row>
    <row r="108" spans="2:45" ht="15">
      <c r="B108" s="6" t="s">
        <v>133</v>
      </c>
      <c r="D108" s="191">
        <f>+F51-D51</f>
        <v>2.06872678000002</v>
      </c>
      <c r="F108" s="197">
        <f>+D50-F50</f>
        <v>0.07765380000000732</v>
      </c>
      <c r="G108" s="191">
        <f>+J46+K46+L46+M46+N46+Q46+R46+S46+T46+U46+W46+X46+Y46+Z46+AA46+AD46+AE46+AF46+AG46+AH46+AK46+AL46+AM46+AN46+AO46+AP46+AQ46+AR46+AT46+AU46+AV46+AW46+AX46</f>
        <v>6500.314496174896</v>
      </c>
      <c r="J108" s="191"/>
      <c r="AL108" s="191"/>
      <c r="AS108" s="238"/>
    </row>
    <row r="109" spans="1:45" ht="15">
      <c r="A109" s="69"/>
      <c r="AL109" s="191"/>
      <c r="AS109" s="238"/>
    </row>
    <row r="110" spans="1:45" ht="15">
      <c r="A110" s="69"/>
      <c r="F110" s="197">
        <f>+F46-D46</f>
        <v>1.0919543748959768</v>
      </c>
      <c r="AL110" s="191"/>
      <c r="AS110" s="238"/>
    </row>
    <row r="111" spans="1:45" ht="15">
      <c r="A111" s="69"/>
      <c r="AL111" s="191"/>
      <c r="AS111" s="238"/>
    </row>
    <row r="112" ht="15">
      <c r="AS112" s="238"/>
    </row>
    <row r="113" ht="15">
      <c r="AS113" s="238"/>
    </row>
    <row r="114" ht="15">
      <c r="AS114" s="238"/>
    </row>
    <row r="115" ht="15">
      <c r="AS115" s="238"/>
    </row>
    <row r="116" ht="15">
      <c r="AS116" s="238"/>
    </row>
    <row r="117" ht="15">
      <c r="AS117" s="238"/>
    </row>
    <row r="118" ht="15">
      <c r="AS118" s="238"/>
    </row>
    <row r="119" ht="15">
      <c r="AS119" s="238"/>
    </row>
    <row r="120" ht="15">
      <c r="AS120" s="238"/>
    </row>
    <row r="121" ht="15">
      <c r="AS121" s="238"/>
    </row>
    <row r="122" ht="15">
      <c r="AS122" s="238"/>
    </row>
    <row r="123" ht="15">
      <c r="AS123" s="238"/>
    </row>
    <row r="124" ht="15">
      <c r="AS124" s="238"/>
    </row>
    <row r="125" ht="15">
      <c r="AS125" s="238"/>
    </row>
    <row r="126" ht="15">
      <c r="AS126" s="238"/>
    </row>
    <row r="127" ht="15">
      <c r="AS127" s="238"/>
    </row>
    <row r="128" ht="15">
      <c r="AS128" s="238"/>
    </row>
    <row r="129" ht="15">
      <c r="AS129" s="238"/>
    </row>
    <row r="130" ht="15">
      <c r="AS130" s="238"/>
    </row>
    <row r="131" ht="15">
      <c r="AS131" s="238"/>
    </row>
    <row r="132" ht="15">
      <c r="AS132" s="238"/>
    </row>
    <row r="133" ht="15">
      <c r="AS133" s="238"/>
    </row>
    <row r="134" ht="15">
      <c r="AS134" s="238"/>
    </row>
    <row r="135" ht="15">
      <c r="AS135" s="238"/>
    </row>
    <row r="136" ht="15">
      <c r="AS136" s="238"/>
    </row>
    <row r="137" ht="15">
      <c r="AS137" s="238"/>
    </row>
    <row r="138" ht="15">
      <c r="AS138" s="238"/>
    </row>
    <row r="139" ht="15">
      <c r="AS139" s="238"/>
    </row>
    <row r="140" ht="15">
      <c r="AS140" s="238"/>
    </row>
    <row r="141" ht="15">
      <c r="AS141" s="238"/>
    </row>
    <row r="142" ht="15">
      <c r="AS142" s="238"/>
    </row>
    <row r="143" ht="15">
      <c r="AS143" s="238"/>
    </row>
    <row r="144" ht="15">
      <c r="AS144" s="238"/>
    </row>
    <row r="145" ht="15">
      <c r="AS145" s="238"/>
    </row>
    <row r="146" ht="15">
      <c r="AS146" s="238"/>
    </row>
    <row r="147" ht="15">
      <c r="AS147" s="238"/>
    </row>
    <row r="148" ht="15">
      <c r="AS148" s="238"/>
    </row>
    <row r="149" ht="15">
      <c r="AS149" s="238"/>
    </row>
    <row r="150" ht="15">
      <c r="AS150" s="238"/>
    </row>
    <row r="151" ht="15">
      <c r="AS151" s="238"/>
    </row>
    <row r="152" ht="15">
      <c r="AS152" s="238"/>
    </row>
    <row r="153" ht="15">
      <c r="AS153" s="238"/>
    </row>
    <row r="154" ht="15">
      <c r="AS154" s="238"/>
    </row>
    <row r="155" ht="15">
      <c r="AS155" s="238"/>
    </row>
    <row r="156" ht="15">
      <c r="AS156" s="238"/>
    </row>
    <row r="157" ht="15">
      <c r="AS157" s="238"/>
    </row>
    <row r="158" ht="15">
      <c r="AS158" s="238"/>
    </row>
    <row r="159" ht="15">
      <c r="AS159" s="238"/>
    </row>
    <row r="160" ht="15">
      <c r="AS160" s="238"/>
    </row>
    <row r="161" ht="15">
      <c r="AS161" s="238"/>
    </row>
    <row r="162" ht="15">
      <c r="AS162" s="238"/>
    </row>
    <row r="163" ht="15">
      <c r="AS163" s="238"/>
    </row>
    <row r="164" ht="15">
      <c r="AS164" s="238"/>
    </row>
    <row r="165" ht="15">
      <c r="AS165" s="238"/>
    </row>
    <row r="166" ht="15">
      <c r="AS166" s="238"/>
    </row>
    <row r="167" ht="15">
      <c r="AS167" s="238"/>
    </row>
    <row r="168" ht="15">
      <c r="AS168" s="238"/>
    </row>
    <row r="169" ht="15">
      <c r="AS169" s="238"/>
    </row>
    <row r="170" ht="15">
      <c r="AS170" s="238"/>
    </row>
    <row r="171" ht="15">
      <c r="AS171" s="238"/>
    </row>
    <row r="172" ht="15">
      <c r="AS172" s="238"/>
    </row>
    <row r="173" ht="15">
      <c r="AS173" s="238"/>
    </row>
    <row r="174" ht="15">
      <c r="AS174" s="238"/>
    </row>
    <row r="175" ht="15">
      <c r="AS175" s="238"/>
    </row>
    <row r="176" ht="15">
      <c r="AS176" s="238"/>
    </row>
    <row r="177" ht="15">
      <c r="AS177" s="238"/>
    </row>
    <row r="178" ht="15">
      <c r="AS178" s="238"/>
    </row>
    <row r="179" ht="15">
      <c r="AS179" s="238"/>
    </row>
    <row r="180" ht="15">
      <c r="AS180" s="238"/>
    </row>
    <row r="181" ht="15">
      <c r="AS181" s="238"/>
    </row>
    <row r="182" ht="15">
      <c r="AS182" s="238"/>
    </row>
    <row r="183" ht="15">
      <c r="AS183" s="238"/>
    </row>
    <row r="184" ht="15">
      <c r="AS184" s="238"/>
    </row>
    <row r="185" spans="45:255" ht="15">
      <c r="AS185" s="238"/>
      <c r="IU185" s="2" t="s">
        <v>129</v>
      </c>
    </row>
    <row r="186" ht="15">
      <c r="AS186" s="238"/>
    </row>
    <row r="187" ht="15">
      <c r="AS187" s="238"/>
    </row>
    <row r="188" ht="15">
      <c r="AS188" s="238"/>
    </row>
    <row r="189" ht="15">
      <c r="AS189" s="238"/>
    </row>
    <row r="190" ht="15">
      <c r="AS190" s="238"/>
    </row>
    <row r="191" ht="15">
      <c r="AS191" s="238"/>
    </row>
    <row r="192" ht="15">
      <c r="AS192" s="238"/>
    </row>
    <row r="193" ht="15">
      <c r="AS193" s="238"/>
    </row>
    <row r="194" ht="15">
      <c r="AS194" s="238"/>
    </row>
    <row r="195" ht="15">
      <c r="AS195" s="238"/>
    </row>
    <row r="196" ht="15">
      <c r="AS196" s="238"/>
    </row>
    <row r="197" ht="15">
      <c r="AS197" s="238"/>
    </row>
    <row r="198" ht="15">
      <c r="AS198" s="238"/>
    </row>
    <row r="199" ht="15">
      <c r="AS199" s="238"/>
    </row>
    <row r="200" ht="15">
      <c r="AS200" s="238"/>
    </row>
    <row r="201" ht="15">
      <c r="AS201" s="238"/>
    </row>
    <row r="202" ht="15">
      <c r="AS202" s="238"/>
    </row>
    <row r="203" ht="15">
      <c r="AS203" s="238"/>
    </row>
    <row r="204" ht="15">
      <c r="AS204" s="238"/>
    </row>
    <row r="205" ht="15">
      <c r="AS205" s="238"/>
    </row>
    <row r="206" ht="15">
      <c r="AS206" s="238"/>
    </row>
    <row r="207" ht="15">
      <c r="AS207" s="238"/>
    </row>
    <row r="208" ht="15">
      <c r="AS208" s="238"/>
    </row>
    <row r="209" ht="15">
      <c r="AS209" s="238"/>
    </row>
    <row r="210" ht="15">
      <c r="AS210" s="238"/>
    </row>
    <row r="211" ht="15">
      <c r="AS211" s="238"/>
    </row>
    <row r="212" ht="15">
      <c r="AS212" s="238"/>
    </row>
    <row r="213" ht="15">
      <c r="AS213" s="238"/>
    </row>
    <row r="214" ht="15">
      <c r="AS214" s="238"/>
    </row>
    <row r="215" ht="15">
      <c r="AS215" s="238"/>
    </row>
    <row r="216" ht="15">
      <c r="AS216" s="238"/>
    </row>
    <row r="217" ht="15">
      <c r="AS217" s="238"/>
    </row>
    <row r="218" ht="15">
      <c r="AS218" s="238"/>
    </row>
    <row r="219" ht="15">
      <c r="AS219" s="238"/>
    </row>
    <row r="220" ht="15">
      <c r="AS220" s="238"/>
    </row>
    <row r="221" ht="15">
      <c r="AS221" s="238"/>
    </row>
    <row r="222" ht="15">
      <c r="AS222" s="238"/>
    </row>
    <row r="223" ht="15">
      <c r="AS223" s="238"/>
    </row>
    <row r="224" ht="15">
      <c r="AS224" s="238"/>
    </row>
    <row r="225" ht="15">
      <c r="AS225" s="238"/>
    </row>
    <row r="226" ht="15">
      <c r="AS226" s="238"/>
    </row>
    <row r="227" ht="15">
      <c r="AS227" s="238"/>
    </row>
    <row r="228" ht="15">
      <c r="AS228" s="238"/>
    </row>
    <row r="229" ht="15">
      <c r="AS229" s="238"/>
    </row>
    <row r="230" ht="15">
      <c r="AS230" s="238"/>
    </row>
    <row r="231" ht="15">
      <c r="AS231" s="238"/>
    </row>
    <row r="232" ht="15">
      <c r="AS232" s="238"/>
    </row>
    <row r="233" ht="15">
      <c r="AS233" s="238"/>
    </row>
    <row r="234" ht="15">
      <c r="AS234" s="238"/>
    </row>
    <row r="235" ht="15">
      <c r="AS235" s="238"/>
    </row>
    <row r="236" ht="15">
      <c r="AS236" s="238"/>
    </row>
    <row r="237" ht="15">
      <c r="AS237" s="238"/>
    </row>
    <row r="238" ht="15">
      <c r="AS238" s="238"/>
    </row>
    <row r="239" ht="15">
      <c r="AS239" s="238"/>
    </row>
    <row r="240" ht="15">
      <c r="AS240" s="238"/>
    </row>
    <row r="241" ht="15">
      <c r="AS241" s="238"/>
    </row>
    <row r="242" ht="15">
      <c r="AS242" s="238"/>
    </row>
    <row r="243" ht="15">
      <c r="AS243" s="238"/>
    </row>
    <row r="244" ht="15">
      <c r="AS244" s="238"/>
    </row>
    <row r="245" ht="15">
      <c r="AS245" s="238"/>
    </row>
    <row r="246" ht="15">
      <c r="AS246" s="238"/>
    </row>
    <row r="247" ht="15">
      <c r="AS247" s="238"/>
    </row>
    <row r="248" ht="15">
      <c r="AS248" s="238"/>
    </row>
    <row r="249" ht="15">
      <c r="AS249" s="238"/>
    </row>
    <row r="250" ht="15">
      <c r="AS250" s="238"/>
    </row>
    <row r="251" ht="15">
      <c r="AS251" s="238"/>
    </row>
    <row r="252" ht="15">
      <c r="AS252" s="238"/>
    </row>
    <row r="253" ht="15">
      <c r="AS253" s="238"/>
    </row>
    <row r="254" ht="15">
      <c r="AS254" s="238"/>
    </row>
    <row r="255" ht="15">
      <c r="AS255" s="238"/>
    </row>
    <row r="256" ht="15">
      <c r="AS256" s="238"/>
    </row>
    <row r="257" ht="15">
      <c r="AS257" s="238"/>
    </row>
    <row r="258" ht="15">
      <c r="AS258" s="238"/>
    </row>
    <row r="259" ht="15">
      <c r="AS259" s="238"/>
    </row>
    <row r="260" ht="15">
      <c r="AS260" s="238"/>
    </row>
    <row r="261" ht="15">
      <c r="AS261" s="238"/>
    </row>
    <row r="262" ht="15">
      <c r="AS262" s="238"/>
    </row>
    <row r="263" ht="15">
      <c r="AS263" s="238"/>
    </row>
    <row r="264" ht="15">
      <c r="AS264" s="238"/>
    </row>
    <row r="265" ht="15">
      <c r="AS265" s="238"/>
    </row>
    <row r="266" ht="15">
      <c r="AS266" s="238"/>
    </row>
    <row r="267" ht="15">
      <c r="AS267" s="238"/>
    </row>
    <row r="268" ht="15">
      <c r="AS268" s="238"/>
    </row>
    <row r="269" ht="15">
      <c r="AS269" s="238"/>
    </row>
    <row r="270" ht="15">
      <c r="AS270" s="238"/>
    </row>
    <row r="271" ht="15">
      <c r="AS271" s="238"/>
    </row>
    <row r="272" ht="15">
      <c r="AS272" s="238"/>
    </row>
    <row r="273" ht="15">
      <c r="AS273" s="238"/>
    </row>
    <row r="274" ht="15">
      <c r="AS274" s="238"/>
    </row>
    <row r="275" ht="15">
      <c r="AS275" s="238"/>
    </row>
    <row r="276" ht="15">
      <c r="AS276" s="238"/>
    </row>
    <row r="277" ht="15">
      <c r="AS277" s="238"/>
    </row>
    <row r="278" ht="15">
      <c r="AS278" s="238"/>
    </row>
    <row r="279" ht="15">
      <c r="AS279" s="238"/>
    </row>
    <row r="280" ht="15">
      <c r="AS280" s="238"/>
    </row>
    <row r="281" ht="15">
      <c r="AS281" s="238"/>
    </row>
    <row r="282" ht="15">
      <c r="AS282" s="238"/>
    </row>
    <row r="283" ht="15">
      <c r="AS283" s="238"/>
    </row>
    <row r="284" ht="15">
      <c r="AS284" s="238"/>
    </row>
    <row r="285" ht="15">
      <c r="AS285" s="238"/>
    </row>
    <row r="286" ht="15">
      <c r="AS286" s="238"/>
    </row>
    <row r="287" ht="15">
      <c r="AS287" s="238"/>
    </row>
    <row r="288" ht="15">
      <c r="AS288" s="238"/>
    </row>
    <row r="289" ht="15">
      <c r="AS289" s="238"/>
    </row>
    <row r="290" ht="15">
      <c r="AS290" s="238"/>
    </row>
    <row r="291" ht="15">
      <c r="AS291" s="238"/>
    </row>
    <row r="292" ht="15">
      <c r="AS292" s="238"/>
    </row>
    <row r="293" ht="15">
      <c r="AS293" s="238"/>
    </row>
    <row r="294" ht="15">
      <c r="AS294" s="238"/>
    </row>
    <row r="295" ht="15">
      <c r="AS295" s="238"/>
    </row>
    <row r="296" ht="15">
      <c r="AS296" s="238"/>
    </row>
    <row r="297" ht="15">
      <c r="AS297" s="238"/>
    </row>
    <row r="298" ht="15">
      <c r="AS298" s="238"/>
    </row>
    <row r="299" ht="15">
      <c r="AS299" s="238"/>
    </row>
    <row r="300" ht="15">
      <c r="AS300" s="238"/>
    </row>
    <row r="301" ht="15">
      <c r="AS301" s="238"/>
    </row>
    <row r="302" ht="15">
      <c r="AS302" s="238"/>
    </row>
    <row r="303" ht="15">
      <c r="AS303" s="238"/>
    </row>
    <row r="304" ht="15">
      <c r="AS304" s="238"/>
    </row>
    <row r="305" ht="15">
      <c r="AS305" s="238"/>
    </row>
    <row r="306" ht="15">
      <c r="AS306" s="238"/>
    </row>
    <row r="307" ht="15">
      <c r="AS307" s="238"/>
    </row>
    <row r="308" ht="15">
      <c r="AS308" s="238"/>
    </row>
    <row r="309" ht="15">
      <c r="AS309" s="238"/>
    </row>
    <row r="310" ht="15">
      <c r="AS310" s="238"/>
    </row>
    <row r="311" ht="15">
      <c r="AS311" s="238"/>
    </row>
    <row r="312" ht="15">
      <c r="AS312" s="238"/>
    </row>
    <row r="313" ht="15">
      <c r="AS313" s="238"/>
    </row>
    <row r="314" ht="15">
      <c r="AS314" s="238"/>
    </row>
    <row r="315" ht="15">
      <c r="AS315" s="238"/>
    </row>
    <row r="316" ht="15">
      <c r="AS316" s="238"/>
    </row>
    <row r="317" ht="15">
      <c r="AS317" s="238"/>
    </row>
    <row r="318" ht="15">
      <c r="AS318" s="238"/>
    </row>
    <row r="319" ht="15">
      <c r="AS319" s="238"/>
    </row>
    <row r="320" ht="15">
      <c r="AS320" s="238"/>
    </row>
    <row r="321" ht="15">
      <c r="AS321" s="238"/>
    </row>
    <row r="322" ht="15">
      <c r="AS322" s="238"/>
    </row>
    <row r="323" ht="15">
      <c r="AS323" s="238"/>
    </row>
    <row r="324" ht="15">
      <c r="AS324" s="238"/>
    </row>
    <row r="325" ht="15">
      <c r="AS325" s="238"/>
    </row>
    <row r="326" ht="15">
      <c r="AS326" s="238"/>
    </row>
    <row r="327" ht="15">
      <c r="AS327" s="238"/>
    </row>
    <row r="328" ht="15">
      <c r="AS328" s="238"/>
    </row>
    <row r="329" ht="15">
      <c r="AS329" s="238"/>
    </row>
    <row r="330" ht="15">
      <c r="AS330" s="238"/>
    </row>
    <row r="331" ht="15">
      <c r="AS331" s="238"/>
    </row>
    <row r="332" ht="15">
      <c r="AS332" s="238"/>
    </row>
    <row r="333" ht="15">
      <c r="AS333" s="238"/>
    </row>
    <row r="334" ht="15">
      <c r="AS334" s="238"/>
    </row>
    <row r="335" ht="15">
      <c r="AS335" s="238"/>
    </row>
    <row r="336" ht="15">
      <c r="AS336" s="238"/>
    </row>
    <row r="337" ht="15">
      <c r="AS337" s="238"/>
    </row>
    <row r="338" ht="15">
      <c r="AS338" s="238"/>
    </row>
    <row r="339" ht="15">
      <c r="AS339" s="238"/>
    </row>
    <row r="340" ht="15">
      <c r="AS340" s="238"/>
    </row>
    <row r="341" ht="15">
      <c r="AS341" s="238"/>
    </row>
    <row r="342" ht="15">
      <c r="AS342" s="238"/>
    </row>
    <row r="343" ht="15">
      <c r="AS343" s="238"/>
    </row>
    <row r="344" ht="15">
      <c r="AS344" s="238"/>
    </row>
    <row r="345" ht="15">
      <c r="AS345" s="238"/>
    </row>
    <row r="346" ht="15">
      <c r="AS346" s="238"/>
    </row>
    <row r="347" ht="15">
      <c r="AS347" s="238"/>
    </row>
    <row r="348" ht="15">
      <c r="AS348" s="238"/>
    </row>
    <row r="349" ht="15">
      <c r="AS349" s="238"/>
    </row>
    <row r="350" ht="15">
      <c r="AS350" s="238"/>
    </row>
    <row r="351" ht="15">
      <c r="AS351" s="238"/>
    </row>
    <row r="352" ht="15">
      <c r="AS352" s="238"/>
    </row>
    <row r="353" ht="15">
      <c r="AS353" s="238"/>
    </row>
    <row r="354" ht="15">
      <c r="AS354" s="238"/>
    </row>
    <row r="355" ht="15">
      <c r="AS355" s="238"/>
    </row>
    <row r="356" ht="15">
      <c r="AS356" s="238"/>
    </row>
    <row r="357" ht="15">
      <c r="AS357" s="238"/>
    </row>
    <row r="358" ht="15">
      <c r="AS358" s="238"/>
    </row>
    <row r="359" ht="15">
      <c r="AS359" s="238"/>
    </row>
    <row r="360" ht="15">
      <c r="AS360" s="238"/>
    </row>
    <row r="361" ht="15">
      <c r="AS361" s="238"/>
    </row>
    <row r="362" ht="15">
      <c r="AS362" s="238"/>
    </row>
    <row r="363" ht="15">
      <c r="AS363" s="238"/>
    </row>
    <row r="364" ht="15">
      <c r="AS364" s="238"/>
    </row>
    <row r="365" ht="15">
      <c r="AS365" s="238"/>
    </row>
    <row r="366" ht="15">
      <c r="AS366" s="238"/>
    </row>
    <row r="367" ht="15">
      <c r="AS367" s="238"/>
    </row>
    <row r="368" ht="15">
      <c r="AS368" s="238"/>
    </row>
    <row r="369" ht="15">
      <c r="AS369" s="238"/>
    </row>
    <row r="370" ht="15">
      <c r="AS370" s="238"/>
    </row>
    <row r="371" ht="15">
      <c r="AS371" s="238"/>
    </row>
    <row r="372" ht="15">
      <c r="AS372" s="238"/>
    </row>
    <row r="373" ht="15">
      <c r="AS373" s="238"/>
    </row>
    <row r="374" ht="15">
      <c r="AS374" s="238"/>
    </row>
    <row r="375" ht="15">
      <c r="AS375" s="238"/>
    </row>
    <row r="376" ht="15">
      <c r="AS376" s="238"/>
    </row>
    <row r="377" ht="15">
      <c r="AS377" s="238"/>
    </row>
    <row r="378" ht="15">
      <c r="AS378" s="238"/>
    </row>
    <row r="379" ht="15">
      <c r="AS379" s="238"/>
    </row>
    <row r="380" ht="15">
      <c r="AS380" s="238"/>
    </row>
    <row r="381" ht="15">
      <c r="AS381" s="238"/>
    </row>
    <row r="382" ht="15">
      <c r="AS382" s="238"/>
    </row>
    <row r="383" ht="15">
      <c r="AS383" s="238"/>
    </row>
    <row r="384" ht="15">
      <c r="AS384" s="238"/>
    </row>
    <row r="385" ht="15">
      <c r="AS385" s="238"/>
    </row>
    <row r="386" ht="15">
      <c r="AS386" s="238"/>
    </row>
    <row r="387" ht="15">
      <c r="AS387" s="238"/>
    </row>
    <row r="388" ht="15">
      <c r="AS388" s="238"/>
    </row>
    <row r="389" ht="15">
      <c r="AS389" s="238"/>
    </row>
    <row r="390" ht="15">
      <c r="AS390" s="238"/>
    </row>
    <row r="391" ht="15">
      <c r="AS391" s="238"/>
    </row>
    <row r="392" ht="15">
      <c r="AS392" s="238"/>
    </row>
    <row r="393" ht="15">
      <c r="AS393" s="238"/>
    </row>
    <row r="394" spans="45:255" ht="15">
      <c r="AS394" s="238"/>
      <c r="IU394" s="2" t="s">
        <v>130</v>
      </c>
    </row>
    <row r="395" ht="15">
      <c r="AS395" s="238"/>
    </row>
    <row r="396" ht="15">
      <c r="AS396" s="238"/>
    </row>
    <row r="397" ht="15">
      <c r="AS397" s="238"/>
    </row>
    <row r="398" ht="15">
      <c r="AS398" s="238"/>
    </row>
    <row r="399" ht="15">
      <c r="AS399" s="238"/>
    </row>
    <row r="400" ht="15">
      <c r="AS400" s="238"/>
    </row>
    <row r="401" ht="15">
      <c r="AS401" s="238"/>
    </row>
    <row r="402" ht="15">
      <c r="AS402" s="238"/>
    </row>
    <row r="403" ht="15">
      <c r="AS403" s="238"/>
    </row>
    <row r="404" spans="45:255" ht="15">
      <c r="AS404" s="238"/>
      <c r="IU404" s="2" t="s">
        <v>131</v>
      </c>
    </row>
    <row r="405" ht="15">
      <c r="AS405" s="238"/>
    </row>
    <row r="406" ht="15">
      <c r="AS406" s="238"/>
    </row>
    <row r="407" ht="15">
      <c r="AS407" s="238"/>
    </row>
    <row r="408" ht="15">
      <c r="AS408" s="238"/>
    </row>
    <row r="409" ht="15">
      <c r="AS409" s="238"/>
    </row>
    <row r="410" ht="15">
      <c r="AS410" s="238"/>
    </row>
    <row r="411" ht="15">
      <c r="AS411" s="238"/>
    </row>
    <row r="412" ht="15">
      <c r="AS412" s="238"/>
    </row>
    <row r="413" ht="15">
      <c r="AS413" s="238"/>
    </row>
    <row r="414" ht="15">
      <c r="AS414" s="238"/>
    </row>
    <row r="415" ht="15">
      <c r="AS415" s="238"/>
    </row>
    <row r="416" ht="15">
      <c r="AS416" s="238"/>
    </row>
    <row r="417" ht="15">
      <c r="AS417" s="238"/>
    </row>
    <row r="418" ht="15">
      <c r="AS418" s="238"/>
    </row>
    <row r="419" ht="15">
      <c r="AS419" s="238"/>
    </row>
    <row r="420" ht="15">
      <c r="AS420" s="238"/>
    </row>
    <row r="421" ht="15">
      <c r="AS421" s="238"/>
    </row>
    <row r="422" ht="15">
      <c r="AS422" s="238"/>
    </row>
    <row r="423" ht="15">
      <c r="AS423" s="238"/>
    </row>
    <row r="424" ht="15">
      <c r="AS424" s="238"/>
    </row>
    <row r="425" ht="15">
      <c r="AS425" s="238"/>
    </row>
    <row r="426" ht="15">
      <c r="AS426" s="238"/>
    </row>
    <row r="427" ht="15">
      <c r="AS427" s="238"/>
    </row>
    <row r="428" ht="15">
      <c r="AS428" s="238"/>
    </row>
    <row r="429" ht="15">
      <c r="AS429" s="238"/>
    </row>
    <row r="430" ht="15">
      <c r="AS430" s="238"/>
    </row>
    <row r="431" ht="15">
      <c r="AS431" s="238"/>
    </row>
    <row r="432" ht="15">
      <c r="AS432" s="238"/>
    </row>
    <row r="433" ht="15">
      <c r="AS433" s="238"/>
    </row>
    <row r="434" ht="15">
      <c r="AS434" s="238"/>
    </row>
    <row r="435" ht="15">
      <c r="AS435" s="238"/>
    </row>
    <row r="563" ht="15">
      <c r="IU563" s="2" t="s">
        <v>3</v>
      </c>
    </row>
  </sheetData>
  <sheetProtection/>
  <mergeCells count="40">
    <mergeCell ref="AD6:AI6"/>
    <mergeCell ref="AK6:AU6"/>
    <mergeCell ref="AZ6:BB6"/>
    <mergeCell ref="B54:B56"/>
    <mergeCell ref="D54:D56"/>
    <mergeCell ref="F54:F56"/>
    <mergeCell ref="G54:G56"/>
    <mergeCell ref="H54:O54"/>
    <mergeCell ref="Q54:AB54"/>
    <mergeCell ref="AD54:AI54"/>
    <mergeCell ref="N5:O5"/>
    <mergeCell ref="Z5:AB5"/>
    <mergeCell ref="AH5:AI5"/>
    <mergeCell ref="AZ5:BB5"/>
    <mergeCell ref="AS7:AS8"/>
    <mergeCell ref="AY7:AY8"/>
    <mergeCell ref="AK54:AU54"/>
    <mergeCell ref="AZ54:BB54"/>
    <mergeCell ref="B6:B8"/>
    <mergeCell ref="D6:D8"/>
    <mergeCell ref="F6:F8"/>
    <mergeCell ref="G6:G8"/>
    <mergeCell ref="H6:O6"/>
    <mergeCell ref="Q6:AB6"/>
    <mergeCell ref="A3:O3"/>
    <mergeCell ref="P3:AB3"/>
    <mergeCell ref="AC3:AI3"/>
    <mergeCell ref="AJ3:BB3"/>
    <mergeCell ref="N4:O4"/>
    <mergeCell ref="Z4:AB4"/>
    <mergeCell ref="AH4:AI4"/>
    <mergeCell ref="AZ4:BB4"/>
    <mergeCell ref="A1:O1"/>
    <mergeCell ref="P1:AB1"/>
    <mergeCell ref="AC1:AI1"/>
    <mergeCell ref="AJ1:BB1"/>
    <mergeCell ref="A2:O2"/>
    <mergeCell ref="P2:AB2"/>
    <mergeCell ref="AC2:AI2"/>
    <mergeCell ref="AJ2:BB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Q575"/>
  <sheetViews>
    <sheetView tabSelected="1" zoomScale="115" zoomScaleNormal="115" zoomScalePageLayoutView="0" workbookViewId="0" topLeftCell="A1">
      <selection activeCell="A2" sqref="A2:AA2"/>
    </sheetView>
  </sheetViews>
  <sheetFormatPr defaultColWidth="11.421875" defaultRowHeight="12.75"/>
  <cols>
    <col min="1" max="1" width="21.28125" style="2" customWidth="1"/>
    <col min="2" max="2" width="8.00390625" style="2" customWidth="1"/>
    <col min="3" max="3" width="7.7109375" style="2" hidden="1" customWidth="1"/>
    <col min="4" max="4" width="4.421875" style="2" customWidth="1"/>
    <col min="5" max="5" width="6.57421875" style="2" customWidth="1"/>
    <col min="6" max="6" width="6.140625" style="251" customWidth="1"/>
    <col min="7" max="7" width="5.57421875" style="2" customWidth="1"/>
    <col min="8" max="8" width="5.28125" style="2" customWidth="1"/>
    <col min="9" max="9" width="5.421875" style="2" customWidth="1"/>
    <col min="10" max="10" width="5.28125" style="2" customWidth="1"/>
    <col min="11" max="11" width="6.8515625" style="251" customWidth="1"/>
    <col min="12" max="12" width="21.7109375" style="9" hidden="1" customWidth="1"/>
    <col min="13" max="13" width="5.28125" style="2" customWidth="1"/>
    <col min="14" max="16" width="5.421875" style="2" customWidth="1"/>
    <col min="17" max="17" width="6.421875" style="2" customWidth="1"/>
    <col min="18" max="18" width="7.8515625" style="251" customWidth="1"/>
    <col min="19" max="19" width="5.57421875" style="2" customWidth="1"/>
    <col min="20" max="20" width="6.140625" style="2" customWidth="1"/>
    <col min="21" max="21" width="6.00390625" style="2" customWidth="1"/>
    <col min="22" max="22" width="6.28125" style="2" customWidth="1"/>
    <col min="23" max="23" width="5.7109375" style="2" customWidth="1"/>
    <col min="24" max="24" width="9.28125" style="251" customWidth="1"/>
    <col min="25" max="25" width="8.140625" style="2" customWidth="1"/>
    <col min="26" max="26" width="7.421875" style="190" customWidth="1"/>
    <col min="27" max="27" width="7.28125" style="190" customWidth="1"/>
    <col min="28" max="28" width="7.140625" style="190" customWidth="1"/>
    <col min="29" max="29" width="7.57421875" style="190" customWidth="1"/>
    <col min="30" max="30" width="8.57421875" style="251" customWidth="1"/>
    <col min="31" max="31" width="8.421875" style="2" hidden="1" customWidth="1"/>
    <col min="32" max="32" width="7.8515625" style="2" customWidth="1"/>
    <col min="33" max="33" width="8.28125" style="2" customWidth="1"/>
    <col min="34" max="34" width="8.00390625" style="2" customWidth="1"/>
    <col min="35" max="35" width="8.421875" style="2" customWidth="1"/>
    <col min="36" max="36" width="8.57421875" style="2" customWidth="1"/>
    <col min="37" max="37" width="8.421875" style="2" customWidth="1"/>
    <col min="38" max="38" width="7.57421875" style="2" customWidth="1"/>
    <col min="39" max="39" width="7.140625" style="2" customWidth="1"/>
    <col min="40" max="40" width="8.421875" style="251" customWidth="1"/>
    <col min="41" max="41" width="9.140625" style="2" customWidth="1"/>
    <col min="42" max="42" width="9.57421875" style="2" customWidth="1"/>
    <col min="43" max="43" width="8.57421875" style="2" customWidth="1"/>
    <col min="44" max="44" width="8.421875" style="2" customWidth="1"/>
    <col min="45" max="45" width="8.8515625" style="2" customWidth="1"/>
    <col min="46" max="46" width="8.7109375" style="251" customWidth="1"/>
    <col min="47" max="47" width="9.28125" style="2" customWidth="1"/>
    <col min="48" max="48" width="9.421875" style="2" customWidth="1"/>
    <col min="49" max="49" width="7.7109375" style="2" customWidth="1"/>
    <col min="50" max="50" width="8.00390625" style="2" customWidth="1"/>
    <col min="51" max="51" width="11.421875" style="2" customWidth="1"/>
    <col min="52" max="52" width="21.00390625" style="2" customWidth="1"/>
    <col min="53" max="16384" width="11.421875" style="2" customWidth="1"/>
  </cols>
  <sheetData>
    <row r="1" spans="1:59" s="263" customFormat="1" ht="15" customHeight="1">
      <c r="A1" s="524" t="s">
        <v>144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474"/>
      <c r="AC1" s="474"/>
      <c r="AD1" s="474"/>
      <c r="AE1" s="474"/>
      <c r="AF1" s="474"/>
      <c r="AG1" s="524" t="s">
        <v>144</v>
      </c>
      <c r="AH1" s="524"/>
      <c r="AI1" s="524"/>
      <c r="AJ1" s="524"/>
      <c r="AK1" s="524"/>
      <c r="AL1" s="524"/>
      <c r="AM1" s="524"/>
      <c r="AN1" s="524"/>
      <c r="AO1" s="524"/>
      <c r="AP1" s="524"/>
      <c r="AQ1" s="524"/>
      <c r="AR1" s="524"/>
      <c r="AS1" s="524"/>
      <c r="AT1" s="524"/>
      <c r="AU1" s="524"/>
      <c r="AV1" s="524"/>
      <c r="AW1" s="474"/>
      <c r="AX1" s="474"/>
      <c r="AY1" s="474"/>
      <c r="AZ1" s="474"/>
      <c r="BA1" s="474"/>
      <c r="BB1" s="474"/>
      <c r="BC1" s="474"/>
      <c r="BD1" s="474"/>
      <c r="BE1" s="474"/>
      <c r="BF1" s="474"/>
      <c r="BG1" s="474"/>
    </row>
    <row r="2" spans="1:75" s="263" customFormat="1" ht="11.25" customHeight="1">
      <c r="A2" s="525" t="s">
        <v>143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475"/>
      <c r="AC2" s="475"/>
      <c r="AD2" s="475"/>
      <c r="AE2" s="475"/>
      <c r="AF2" s="475"/>
      <c r="AG2" s="525" t="s">
        <v>143</v>
      </c>
      <c r="AH2" s="525"/>
      <c r="AI2" s="525"/>
      <c r="AJ2" s="525"/>
      <c r="AK2" s="525"/>
      <c r="AL2" s="525"/>
      <c r="AM2" s="525"/>
      <c r="AN2" s="525"/>
      <c r="AO2" s="525"/>
      <c r="AP2" s="525"/>
      <c r="AQ2" s="525"/>
      <c r="AR2" s="525"/>
      <c r="AS2" s="525"/>
      <c r="AT2" s="525"/>
      <c r="AU2" s="525"/>
      <c r="AV2" s="525"/>
      <c r="AW2" s="475"/>
      <c r="AX2" s="475"/>
      <c r="AZ2" s="551"/>
      <c r="BA2" s="551"/>
      <c r="BB2" s="551"/>
      <c r="BC2" s="551"/>
      <c r="BD2" s="551"/>
      <c r="BE2" s="551"/>
      <c r="BF2" s="551"/>
      <c r="BG2" s="551"/>
      <c r="BH2" s="551"/>
      <c r="BI2" s="551"/>
      <c r="BJ2" s="551"/>
      <c r="BK2" s="551"/>
      <c r="BL2" s="551"/>
      <c r="BM2" s="551"/>
      <c r="BN2" s="551"/>
      <c r="BO2" s="551"/>
      <c r="BP2" s="551"/>
      <c r="BQ2" s="551"/>
      <c r="BR2" s="551"/>
      <c r="BS2" s="551"/>
      <c r="BT2" s="551"/>
      <c r="BU2" s="551"/>
      <c r="BV2" s="551"/>
      <c r="BW2" s="551"/>
    </row>
    <row r="3" spans="1:75" s="263" customFormat="1" ht="15" customHeight="1">
      <c r="A3" s="526" t="s">
        <v>88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476"/>
      <c r="AC3" s="476"/>
      <c r="AD3" s="476"/>
      <c r="AE3" s="476"/>
      <c r="AF3" s="476"/>
      <c r="AG3" s="526" t="s">
        <v>88</v>
      </c>
      <c r="AH3" s="526"/>
      <c r="AI3" s="526"/>
      <c r="AJ3" s="526"/>
      <c r="AK3" s="526"/>
      <c r="AL3" s="526"/>
      <c r="AM3" s="526"/>
      <c r="AN3" s="526"/>
      <c r="AO3" s="526"/>
      <c r="AP3" s="526"/>
      <c r="AQ3" s="526"/>
      <c r="AR3" s="526"/>
      <c r="AS3" s="526"/>
      <c r="AT3" s="526"/>
      <c r="AU3" s="526"/>
      <c r="AV3" s="526"/>
      <c r="AW3" s="476"/>
      <c r="AX3" s="476"/>
      <c r="AY3" s="264"/>
      <c r="AZ3" s="551"/>
      <c r="BA3" s="551"/>
      <c r="BB3" s="551"/>
      <c r="BC3" s="551"/>
      <c r="BD3" s="551"/>
      <c r="BE3" s="551"/>
      <c r="BF3" s="551"/>
      <c r="BG3" s="551"/>
      <c r="BH3" s="551"/>
      <c r="BI3" s="551"/>
      <c r="BJ3" s="551"/>
      <c r="BK3" s="551"/>
      <c r="BL3" s="551"/>
      <c r="BM3" s="551"/>
      <c r="BN3" s="551"/>
      <c r="BO3" s="551"/>
      <c r="BP3" s="551"/>
      <c r="BQ3" s="551"/>
      <c r="BR3" s="551"/>
      <c r="BS3" s="551"/>
      <c r="BT3" s="551"/>
      <c r="BU3" s="551"/>
      <c r="BV3" s="551"/>
      <c r="BW3" s="551"/>
    </row>
    <row r="4" spans="1:75" ht="10.5" customHeight="1" thickBot="1">
      <c r="A4" s="193"/>
      <c r="B4" s="193"/>
      <c r="C4" s="193"/>
      <c r="D4" s="193"/>
      <c r="E4" s="193"/>
      <c r="F4" s="265"/>
      <c r="G4" s="193"/>
      <c r="H4" s="193"/>
      <c r="I4" s="266"/>
      <c r="J4" s="547"/>
      <c r="K4" s="547"/>
      <c r="L4" s="196"/>
      <c r="M4" s="193"/>
      <c r="N4" s="193"/>
      <c r="O4" s="193"/>
      <c r="P4" s="193"/>
      <c r="Q4" s="193"/>
      <c r="R4" s="265"/>
      <c r="S4" s="193"/>
      <c r="T4" s="193"/>
      <c r="U4" s="193"/>
      <c r="V4" s="547"/>
      <c r="W4" s="547"/>
      <c r="X4" s="547"/>
      <c r="Y4" s="193"/>
      <c r="Z4" s="265"/>
      <c r="AA4" s="265"/>
      <c r="AB4" s="265"/>
      <c r="AC4" s="547"/>
      <c r="AD4" s="547"/>
      <c r="AE4" s="193"/>
      <c r="AF4" s="193"/>
      <c r="AG4" s="193"/>
      <c r="AH4" s="193"/>
      <c r="AI4" s="193"/>
      <c r="AJ4" s="193"/>
      <c r="AK4" s="193"/>
      <c r="AL4" s="193"/>
      <c r="AM4" s="193"/>
      <c r="AN4" s="265"/>
      <c r="AO4" s="193"/>
      <c r="AP4" s="193"/>
      <c r="AQ4" s="193"/>
      <c r="AR4" s="193"/>
      <c r="AS4" s="193"/>
      <c r="AT4" s="265"/>
      <c r="AU4" s="193"/>
      <c r="AV4" s="547"/>
      <c r="AW4" s="547"/>
      <c r="AX4" s="547"/>
      <c r="AZ4" s="552"/>
      <c r="BA4" s="552"/>
      <c r="BB4" s="552"/>
      <c r="BC4" s="552"/>
      <c r="BD4" s="552"/>
      <c r="BE4" s="552"/>
      <c r="BF4" s="552"/>
      <c r="BG4" s="552"/>
      <c r="BH4" s="552"/>
      <c r="BI4" s="552"/>
      <c r="BJ4" s="552"/>
      <c r="BK4" s="552"/>
      <c r="BL4" s="552"/>
      <c r="BM4" s="552"/>
      <c r="BN4" s="552"/>
      <c r="BO4" s="552"/>
      <c r="BP4" s="552"/>
      <c r="BQ4" s="552"/>
      <c r="BR4" s="552"/>
      <c r="BS4" s="552"/>
      <c r="BT4" s="552"/>
      <c r="BU4" s="552"/>
      <c r="BV4" s="552"/>
      <c r="BW4" s="552"/>
    </row>
    <row r="5" spans="1:66" s="247" customFormat="1" ht="18.75" customHeight="1" thickBot="1">
      <c r="A5" s="267" t="s">
        <v>4</v>
      </c>
      <c r="B5" s="527" t="s">
        <v>0</v>
      </c>
      <c r="C5" s="268" t="s">
        <v>5</v>
      </c>
      <c r="D5" s="536" t="s">
        <v>90</v>
      </c>
      <c r="E5" s="537"/>
      <c r="F5" s="537"/>
      <c r="G5" s="537"/>
      <c r="H5" s="537"/>
      <c r="I5" s="537"/>
      <c r="J5" s="537"/>
      <c r="K5" s="538"/>
      <c r="L5" s="256" t="s">
        <v>4</v>
      </c>
      <c r="M5" s="536" t="s">
        <v>90</v>
      </c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8"/>
      <c r="Y5" s="536" t="s">
        <v>90</v>
      </c>
      <c r="Z5" s="537"/>
      <c r="AA5" s="537"/>
      <c r="AB5" s="537"/>
      <c r="AC5" s="537"/>
      <c r="AD5" s="538"/>
      <c r="AE5" s="256" t="s">
        <v>4</v>
      </c>
      <c r="AF5" s="462"/>
      <c r="AG5" s="463"/>
      <c r="AH5" s="463"/>
      <c r="AI5" s="463"/>
      <c r="AJ5" s="463"/>
      <c r="AK5" s="463"/>
      <c r="AL5" s="463"/>
      <c r="AM5" s="463"/>
      <c r="AN5" s="464"/>
      <c r="AO5" s="548" t="s">
        <v>145</v>
      </c>
      <c r="AP5" s="549"/>
      <c r="AQ5" s="549"/>
      <c r="AR5" s="549"/>
      <c r="AS5" s="549"/>
      <c r="AT5" s="550"/>
      <c r="AU5" s="548" t="s">
        <v>6</v>
      </c>
      <c r="AV5" s="549"/>
      <c r="AW5" s="549"/>
      <c r="AX5" s="550"/>
      <c r="AY5" s="553"/>
      <c r="AZ5" s="554"/>
      <c r="BA5" s="554"/>
      <c r="BB5" s="554"/>
      <c r="BC5" s="554"/>
      <c r="BD5" s="554"/>
      <c r="BE5" s="554"/>
      <c r="BF5" s="554"/>
      <c r="BG5" s="554"/>
      <c r="BH5" s="554"/>
      <c r="BI5" s="554"/>
      <c r="BJ5" s="554"/>
      <c r="BK5" s="554"/>
      <c r="BL5" s="554"/>
      <c r="BM5" s="554"/>
      <c r="BN5" s="554"/>
    </row>
    <row r="6" spans="1:50" s="247" customFormat="1" ht="18.75" customHeight="1" thickBot="1">
      <c r="A6" s="269" t="s">
        <v>7</v>
      </c>
      <c r="B6" s="528"/>
      <c r="C6" s="270" t="s">
        <v>8</v>
      </c>
      <c r="D6" s="271" t="s">
        <v>9</v>
      </c>
      <c r="E6" s="272"/>
      <c r="F6" s="270" t="s">
        <v>5</v>
      </c>
      <c r="G6" s="270">
        <v>1</v>
      </c>
      <c r="H6" s="270">
        <v>2</v>
      </c>
      <c r="I6" s="270">
        <v>3</v>
      </c>
      <c r="J6" s="270">
        <v>4</v>
      </c>
      <c r="K6" s="256" t="s">
        <v>5</v>
      </c>
      <c r="L6" s="270" t="s">
        <v>7</v>
      </c>
      <c r="M6" s="270">
        <v>5</v>
      </c>
      <c r="N6" s="273">
        <v>6</v>
      </c>
      <c r="O6" s="270">
        <v>7</v>
      </c>
      <c r="P6" s="270">
        <v>8</v>
      </c>
      <c r="Q6" s="270">
        <v>9</v>
      </c>
      <c r="R6" s="274" t="s">
        <v>5</v>
      </c>
      <c r="S6" s="270">
        <v>10</v>
      </c>
      <c r="T6" s="270">
        <v>11</v>
      </c>
      <c r="U6" s="270">
        <v>12</v>
      </c>
      <c r="V6" s="270">
        <v>13</v>
      </c>
      <c r="W6" s="275">
        <v>14</v>
      </c>
      <c r="X6" s="270" t="s">
        <v>5</v>
      </c>
      <c r="Y6" s="256">
        <v>15</v>
      </c>
      <c r="Z6" s="256">
        <v>16</v>
      </c>
      <c r="AA6" s="256">
        <v>17</v>
      </c>
      <c r="AB6" s="256">
        <v>18</v>
      </c>
      <c r="AC6" s="256">
        <v>19</v>
      </c>
      <c r="AD6" s="545" t="s">
        <v>141</v>
      </c>
      <c r="AE6" s="270" t="s">
        <v>7</v>
      </c>
      <c r="AF6" s="273" t="s">
        <v>10</v>
      </c>
      <c r="AG6" s="270" t="s">
        <v>11</v>
      </c>
      <c r="AH6" s="270" t="s">
        <v>12</v>
      </c>
      <c r="AI6" s="270" t="s">
        <v>13</v>
      </c>
      <c r="AJ6" s="270" t="s">
        <v>14</v>
      </c>
      <c r="AK6" s="270" t="s">
        <v>15</v>
      </c>
      <c r="AL6" s="270" t="s">
        <v>16</v>
      </c>
      <c r="AM6" s="270" t="s">
        <v>17</v>
      </c>
      <c r="AN6" s="559" t="s">
        <v>142</v>
      </c>
      <c r="AO6" s="270" t="s">
        <v>18</v>
      </c>
      <c r="AP6" s="276" t="s">
        <v>107</v>
      </c>
      <c r="AQ6" s="276" t="s">
        <v>108</v>
      </c>
      <c r="AR6" s="276" t="s">
        <v>109</v>
      </c>
      <c r="AS6" s="276" t="s">
        <v>110</v>
      </c>
      <c r="AT6" s="560" t="s">
        <v>114</v>
      </c>
      <c r="AU6" s="270" t="s">
        <v>19</v>
      </c>
      <c r="AV6" s="270" t="s">
        <v>19</v>
      </c>
      <c r="AW6" s="277"/>
      <c r="AX6" s="277"/>
    </row>
    <row r="7" spans="1:50" s="247" customFormat="1" ht="24" customHeight="1" thickBot="1">
      <c r="A7" s="278" t="s">
        <v>20</v>
      </c>
      <c r="B7" s="529"/>
      <c r="C7" s="279">
        <v>1</v>
      </c>
      <c r="D7" s="280" t="s">
        <v>21</v>
      </c>
      <c r="E7" s="280" t="s">
        <v>22</v>
      </c>
      <c r="F7" s="257" t="s">
        <v>9</v>
      </c>
      <c r="G7" s="257" t="s">
        <v>23</v>
      </c>
      <c r="H7" s="257" t="s">
        <v>24</v>
      </c>
      <c r="I7" s="257" t="s">
        <v>24</v>
      </c>
      <c r="J7" s="257" t="s">
        <v>24</v>
      </c>
      <c r="K7" s="257" t="s">
        <v>25</v>
      </c>
      <c r="L7" s="257" t="s">
        <v>20</v>
      </c>
      <c r="M7" s="257" t="s">
        <v>24</v>
      </c>
      <c r="N7" s="281" t="s">
        <v>24</v>
      </c>
      <c r="O7" s="257" t="s">
        <v>24</v>
      </c>
      <c r="P7" s="257" t="s">
        <v>24</v>
      </c>
      <c r="Q7" s="257" t="s">
        <v>24</v>
      </c>
      <c r="R7" s="282" t="s">
        <v>26</v>
      </c>
      <c r="S7" s="257" t="s">
        <v>24</v>
      </c>
      <c r="T7" s="257" t="s">
        <v>24</v>
      </c>
      <c r="U7" s="257" t="s">
        <v>24</v>
      </c>
      <c r="V7" s="257" t="s">
        <v>24</v>
      </c>
      <c r="W7" s="283" t="s">
        <v>24</v>
      </c>
      <c r="X7" s="257" t="s">
        <v>27</v>
      </c>
      <c r="Y7" s="257" t="s">
        <v>24</v>
      </c>
      <c r="Z7" s="257" t="s">
        <v>24</v>
      </c>
      <c r="AA7" s="257" t="s">
        <v>24</v>
      </c>
      <c r="AB7" s="257" t="s">
        <v>24</v>
      </c>
      <c r="AC7" s="257" t="s">
        <v>24</v>
      </c>
      <c r="AD7" s="546"/>
      <c r="AE7" s="257" t="s">
        <v>20</v>
      </c>
      <c r="AF7" s="281" t="s">
        <v>24</v>
      </c>
      <c r="AG7" s="257" t="s">
        <v>24</v>
      </c>
      <c r="AH7" s="257" t="s">
        <v>24</v>
      </c>
      <c r="AI7" s="257" t="s">
        <v>24</v>
      </c>
      <c r="AJ7" s="257" t="s">
        <v>24</v>
      </c>
      <c r="AK7" s="257" t="s">
        <v>24</v>
      </c>
      <c r="AL7" s="257" t="s">
        <v>24</v>
      </c>
      <c r="AM7" s="257" t="s">
        <v>24</v>
      </c>
      <c r="AN7" s="546"/>
      <c r="AO7" s="257" t="s">
        <v>24</v>
      </c>
      <c r="AP7" s="257" t="s">
        <v>24</v>
      </c>
      <c r="AQ7" s="257" t="s">
        <v>24</v>
      </c>
      <c r="AR7" s="257" t="s">
        <v>24</v>
      </c>
      <c r="AS7" s="257" t="s">
        <v>24</v>
      </c>
      <c r="AT7" s="561"/>
      <c r="AU7" s="257" t="s">
        <v>1</v>
      </c>
      <c r="AV7" s="257" t="s">
        <v>29</v>
      </c>
      <c r="AW7" s="257" t="s">
        <v>83</v>
      </c>
      <c r="AX7" s="257" t="s">
        <v>84</v>
      </c>
    </row>
    <row r="8" spans="1:50" s="247" customFormat="1" ht="3.75" customHeight="1" thickBot="1">
      <c r="A8" s="284"/>
      <c r="B8" s="285"/>
      <c r="C8" s="286"/>
      <c r="D8" s="286"/>
      <c r="E8" s="287"/>
      <c r="F8" s="288"/>
      <c r="G8" s="289"/>
      <c r="H8" s="289"/>
      <c r="I8" s="289"/>
      <c r="J8" s="289"/>
      <c r="K8" s="286"/>
      <c r="L8" s="277"/>
      <c r="M8" s="290"/>
      <c r="N8" s="291"/>
      <c r="O8" s="290"/>
      <c r="P8" s="290"/>
      <c r="Q8" s="290"/>
      <c r="R8" s="258"/>
      <c r="S8" s="290"/>
      <c r="T8" s="290"/>
      <c r="U8" s="290"/>
      <c r="V8" s="290"/>
      <c r="W8" s="292"/>
      <c r="X8" s="290"/>
      <c r="Y8" s="290"/>
      <c r="Z8" s="290"/>
      <c r="AA8" s="293"/>
      <c r="AB8" s="290"/>
      <c r="AC8" s="290"/>
      <c r="AD8" s="258"/>
      <c r="AE8" s="277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5"/>
      <c r="AW8" s="295"/>
      <c r="AX8" s="295"/>
    </row>
    <row r="9" spans="1:50" s="247" customFormat="1" ht="15.75" thickBot="1">
      <c r="A9" s="296" t="s">
        <v>86</v>
      </c>
      <c r="B9" s="297">
        <v>207204.04453090002</v>
      </c>
      <c r="C9" s="297">
        <v>125047</v>
      </c>
      <c r="D9" s="297">
        <v>307.9474964711394</v>
      </c>
      <c r="E9" s="297">
        <v>3793.6634643545003</v>
      </c>
      <c r="F9" s="297">
        <v>4101.976768155799</v>
      </c>
      <c r="G9" s="297">
        <v>4084.1038208</v>
      </c>
      <c r="H9" s="297">
        <v>4082.4284</v>
      </c>
      <c r="I9" s="297">
        <v>4106.944799</v>
      </c>
      <c r="J9" s="297">
        <v>4129.355582</v>
      </c>
      <c r="K9" s="297">
        <v>16402.8326018</v>
      </c>
      <c r="L9" s="280" t="s">
        <v>86</v>
      </c>
      <c r="M9" s="297">
        <v>4148.160182</v>
      </c>
      <c r="N9" s="298">
        <v>4162.0329717</v>
      </c>
      <c r="O9" s="297">
        <v>4172.8471157</v>
      </c>
      <c r="P9" s="297">
        <v>4174.0092564999995</v>
      </c>
      <c r="Q9" s="297">
        <v>4175.8172565</v>
      </c>
      <c r="R9" s="297">
        <v>20832.8667824</v>
      </c>
      <c r="S9" s="297">
        <v>4186</v>
      </c>
      <c r="T9" s="297">
        <v>4214.069731</v>
      </c>
      <c r="U9" s="297">
        <v>4216.047931</v>
      </c>
      <c r="V9" s="297">
        <v>4206.8601</v>
      </c>
      <c r="W9" s="299">
        <v>4199.0218</v>
      </c>
      <c r="X9" s="297">
        <v>21021.999562000005</v>
      </c>
      <c r="Y9" s="297">
        <v>4211</v>
      </c>
      <c r="Z9" s="297">
        <v>4228.933814</v>
      </c>
      <c r="AA9" s="297">
        <v>4235</v>
      </c>
      <c r="AB9" s="297">
        <v>4231</v>
      </c>
      <c r="AC9" s="297">
        <v>4242.073714</v>
      </c>
      <c r="AD9" s="297">
        <v>21148.007528</v>
      </c>
      <c r="AE9" s="280" t="s">
        <v>86</v>
      </c>
      <c r="AF9" s="297">
        <v>21278</v>
      </c>
      <c r="AG9" s="297">
        <v>19348</v>
      </c>
      <c r="AH9" s="297">
        <v>16725</v>
      </c>
      <c r="AI9" s="297">
        <v>14762</v>
      </c>
      <c r="AJ9" s="297">
        <v>12915.5390067</v>
      </c>
      <c r="AK9" s="297">
        <v>10869</v>
      </c>
      <c r="AL9" s="297">
        <v>8195.740300000001</v>
      </c>
      <c r="AM9" s="297">
        <v>5906.2762999999995</v>
      </c>
      <c r="AN9" s="297">
        <v>108678.5556067</v>
      </c>
      <c r="AO9" s="297">
        <v>4193.834408</v>
      </c>
      <c r="AP9" s="297">
        <v>3143.412944</v>
      </c>
      <c r="AQ9" s="297">
        <v>2508.2645248</v>
      </c>
      <c r="AR9" s="297">
        <v>1871</v>
      </c>
      <c r="AS9" s="297">
        <v>1981</v>
      </c>
      <c r="AT9" s="297">
        <v>13599.511876800001</v>
      </c>
      <c r="AU9" s="297">
        <v>9824.999998070001</v>
      </c>
      <c r="AV9" s="297">
        <v>56250.99995647975</v>
      </c>
      <c r="AW9" s="297">
        <v>5016.39090801372</v>
      </c>
      <c r="AX9" s="297">
        <v>4174.999996681431</v>
      </c>
    </row>
    <row r="10" spans="1:50" s="248" customFormat="1" ht="0.75" customHeight="1" thickBot="1">
      <c r="A10" s="300" t="s">
        <v>99</v>
      </c>
      <c r="B10" s="301"/>
      <c r="C10" s="301"/>
      <c r="D10" s="301"/>
      <c r="E10" s="301"/>
      <c r="F10" s="302"/>
      <c r="G10" s="302" t="s">
        <v>111</v>
      </c>
      <c r="H10" s="302"/>
      <c r="I10" s="302"/>
      <c r="J10" s="302"/>
      <c r="K10" s="302"/>
      <c r="L10" s="303"/>
      <c r="M10" s="301">
        <v>2.25573</v>
      </c>
      <c r="N10" s="304">
        <v>2.2617</v>
      </c>
      <c r="O10" s="301">
        <v>2.26368</v>
      </c>
      <c r="P10" s="301">
        <v>2.2617</v>
      </c>
      <c r="Q10" s="301">
        <v>2.25871</v>
      </c>
      <c r="R10" s="302">
        <v>10.1016</v>
      </c>
      <c r="S10" s="301">
        <v>2.04393</v>
      </c>
      <c r="T10" s="301">
        <v>2.04393</v>
      </c>
      <c r="U10" s="301">
        <v>2.05021</v>
      </c>
      <c r="V10" s="301">
        <v>2.06382</v>
      </c>
      <c r="W10" s="305">
        <v>2.08475</v>
      </c>
      <c r="X10" s="306"/>
      <c r="Y10" s="301"/>
      <c r="Z10" s="301"/>
      <c r="AA10" s="301"/>
      <c r="AB10" s="301"/>
      <c r="AC10" s="301"/>
      <c r="AD10" s="302"/>
      <c r="AE10" s="303"/>
      <c r="AF10" s="302"/>
      <c r="AG10" s="302"/>
      <c r="AH10" s="302">
        <v>8.42574</v>
      </c>
      <c r="AI10" s="302">
        <v>6.94449</v>
      </c>
      <c r="AJ10" s="302">
        <v>5.66925</v>
      </c>
      <c r="AK10" s="302">
        <v>4.47691</v>
      </c>
      <c r="AL10" s="302">
        <v>3.10419</v>
      </c>
      <c r="AM10" s="302">
        <v>2.24549</v>
      </c>
      <c r="AN10" s="302"/>
      <c r="AO10" s="302">
        <v>1.79327</v>
      </c>
      <c r="AP10" s="302">
        <v>3.27955</v>
      </c>
      <c r="AQ10" s="302"/>
      <c r="AR10" s="302"/>
      <c r="AS10" s="302"/>
      <c r="AT10" s="302"/>
      <c r="AU10" s="302"/>
      <c r="AV10" s="301"/>
      <c r="AW10" s="301"/>
      <c r="AX10" s="301"/>
    </row>
    <row r="11" spans="1:50" s="249" customFormat="1" ht="2.25" customHeight="1" thickBot="1">
      <c r="A11" s="300" t="s">
        <v>97</v>
      </c>
      <c r="B11" s="300"/>
      <c r="C11" s="300"/>
      <c r="D11" s="300"/>
      <c r="E11" s="300"/>
      <c r="F11" s="300">
        <v>2.08275</v>
      </c>
      <c r="G11" s="300">
        <v>2.05382</v>
      </c>
      <c r="H11" s="306">
        <v>2.05292</v>
      </c>
      <c r="I11" s="300">
        <v>2.04795</v>
      </c>
      <c r="J11" s="306">
        <v>2.04895</v>
      </c>
      <c r="K11" s="300">
        <v>8.20376</v>
      </c>
      <c r="L11" s="300"/>
      <c r="M11" s="306">
        <v>2.01842</v>
      </c>
      <c r="N11" s="307">
        <v>2.01415</v>
      </c>
      <c r="O11" s="308">
        <v>2.02221164</v>
      </c>
      <c r="P11" s="300">
        <v>2.02214</v>
      </c>
      <c r="Q11" s="308">
        <v>2.025112</v>
      </c>
      <c r="R11" s="300">
        <v>10.10156</v>
      </c>
      <c r="S11" s="301">
        <v>1.98902802393</v>
      </c>
      <c r="T11" s="301">
        <v>1.98102393</v>
      </c>
      <c r="U11" s="301">
        <v>1.98902802393</v>
      </c>
      <c r="V11" s="301">
        <v>1.98902802393</v>
      </c>
      <c r="W11" s="308">
        <v>1.96911291605</v>
      </c>
      <c r="X11" s="306">
        <v>9.918678172</v>
      </c>
      <c r="Y11" s="306">
        <v>2.053922933</v>
      </c>
      <c r="Z11" s="300">
        <v>2.076788483</v>
      </c>
      <c r="AA11" s="308">
        <v>2.100648188</v>
      </c>
      <c r="AB11" s="300">
        <v>2.123513739</v>
      </c>
      <c r="AC11" s="308">
        <v>2.144390981</v>
      </c>
      <c r="AD11" s="300">
        <v>10.959592259630982</v>
      </c>
      <c r="AE11" s="300"/>
      <c r="AF11" s="306">
        <v>11.21107885</v>
      </c>
      <c r="AG11" s="300">
        <v>10.53505388</v>
      </c>
      <c r="AH11" s="308">
        <v>8.821131745</v>
      </c>
      <c r="AI11" s="300">
        <v>7.120133614</v>
      </c>
      <c r="AJ11" s="308">
        <v>5.85954587</v>
      </c>
      <c r="AK11" s="300">
        <v>4.675508012</v>
      </c>
      <c r="AL11" s="308">
        <v>3.448721517</v>
      </c>
      <c r="AM11" s="300">
        <v>2.348192627</v>
      </c>
      <c r="AN11" s="308"/>
      <c r="AO11" s="308">
        <v>1.804390185</v>
      </c>
      <c r="AP11" s="300">
        <v>3.370183322</v>
      </c>
      <c r="AQ11" s="308"/>
      <c r="AR11" s="308"/>
      <c r="AS11" s="308"/>
      <c r="AT11" s="308"/>
      <c r="AU11" s="308"/>
      <c r="AV11" s="308">
        <v>27.67626357</v>
      </c>
      <c r="AW11" s="300">
        <v>2.342227701</v>
      </c>
      <c r="AX11" s="300">
        <v>2.083747564</v>
      </c>
    </row>
    <row r="12" spans="1:50" s="247" customFormat="1" ht="15.75" thickBot="1">
      <c r="A12" s="296" t="s">
        <v>30</v>
      </c>
      <c r="B12" s="297">
        <v>149725.3770986</v>
      </c>
      <c r="C12" s="297">
        <v>84808</v>
      </c>
      <c r="D12" s="297">
        <v>222.27088066098062</v>
      </c>
      <c r="E12" s="297">
        <v>2741.9225133545</v>
      </c>
      <c r="F12" s="297">
        <v>2964.193394015481</v>
      </c>
      <c r="G12" s="297">
        <v>2951.1038208</v>
      </c>
      <c r="H12" s="297">
        <v>2950.4284</v>
      </c>
      <c r="I12" s="297">
        <v>2968</v>
      </c>
      <c r="J12" s="297">
        <v>2984.385</v>
      </c>
      <c r="K12" s="297">
        <v>11853.917220800002</v>
      </c>
      <c r="L12" s="280" t="s">
        <v>30</v>
      </c>
      <c r="M12" s="297">
        <v>2997.160182</v>
      </c>
      <c r="N12" s="298">
        <v>3007.0237152</v>
      </c>
      <c r="O12" s="297">
        <v>3014.8378592</v>
      </c>
      <c r="P12" s="297">
        <v>3016</v>
      </c>
      <c r="Q12" s="297">
        <v>3017.808</v>
      </c>
      <c r="R12" s="297">
        <v>15052.8297564</v>
      </c>
      <c r="S12" s="297">
        <v>3025</v>
      </c>
      <c r="T12" s="297">
        <v>3045.0218</v>
      </c>
      <c r="U12" s="297">
        <v>3047</v>
      </c>
      <c r="V12" s="297">
        <v>3039.8601</v>
      </c>
      <c r="W12" s="299">
        <v>3034.0218</v>
      </c>
      <c r="X12" s="297">
        <v>15190.9037</v>
      </c>
      <c r="Y12" s="297">
        <v>3043</v>
      </c>
      <c r="Z12" s="297">
        <v>3055.8601</v>
      </c>
      <c r="AA12" s="297">
        <v>3060</v>
      </c>
      <c r="AB12" s="297">
        <v>3057</v>
      </c>
      <c r="AC12" s="297">
        <v>3065</v>
      </c>
      <c r="AD12" s="297">
        <v>15280.8601</v>
      </c>
      <c r="AE12" s="280" t="s">
        <v>30</v>
      </c>
      <c r="AF12" s="297">
        <v>15375</v>
      </c>
      <c r="AG12" s="297">
        <v>13981</v>
      </c>
      <c r="AH12" s="297">
        <v>12086</v>
      </c>
      <c r="AI12" s="297">
        <v>10667</v>
      </c>
      <c r="AJ12" s="297">
        <v>9333</v>
      </c>
      <c r="AK12" s="297">
        <v>7854</v>
      </c>
      <c r="AL12" s="297">
        <v>5922.7403</v>
      </c>
      <c r="AM12" s="297">
        <v>4267.2762999999995</v>
      </c>
      <c r="AN12" s="297">
        <v>79486.0166</v>
      </c>
      <c r="AO12" s="297">
        <v>3030</v>
      </c>
      <c r="AP12" s="297">
        <v>2271</v>
      </c>
      <c r="AQ12" s="297">
        <v>1812</v>
      </c>
      <c r="AR12" s="297">
        <v>1352</v>
      </c>
      <c r="AS12" s="297">
        <v>1432</v>
      </c>
      <c r="AT12" s="297">
        <v>9897</v>
      </c>
      <c r="AU12" s="297">
        <v>7146</v>
      </c>
      <c r="AV12" s="297">
        <v>40910</v>
      </c>
      <c r="AW12" s="297">
        <v>3624.390912</v>
      </c>
      <c r="AX12" s="297">
        <v>3017</v>
      </c>
    </row>
    <row r="13" spans="1:50" s="250" customFormat="1" ht="6" customHeight="1" thickBot="1">
      <c r="A13" s="309"/>
      <c r="B13" s="310"/>
      <c r="C13" s="311"/>
      <c r="D13" s="312"/>
      <c r="E13" s="312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09"/>
      <c r="AE13" s="313"/>
      <c r="AF13" s="313"/>
      <c r="AG13" s="313"/>
      <c r="AH13" s="313"/>
      <c r="AI13" s="313"/>
      <c r="AJ13" s="313"/>
      <c r="AK13" s="313"/>
      <c r="AL13" s="313"/>
      <c r="AM13" s="313"/>
      <c r="AN13" s="314"/>
      <c r="AO13" s="313"/>
      <c r="AP13" s="313"/>
      <c r="AQ13" s="313"/>
      <c r="AR13" s="313"/>
      <c r="AS13" s="313"/>
      <c r="AT13" s="314"/>
      <c r="AU13" s="313"/>
      <c r="AV13" s="313"/>
      <c r="AW13" s="313"/>
      <c r="AX13" s="313"/>
    </row>
    <row r="14" spans="1:50" s="246" customFormat="1" ht="15">
      <c r="A14" s="444" t="s">
        <v>31</v>
      </c>
      <c r="B14" s="445">
        <v>100186</v>
      </c>
      <c r="C14" s="445">
        <v>31564</v>
      </c>
      <c r="D14" s="445">
        <v>148</v>
      </c>
      <c r="E14" s="445">
        <v>1835</v>
      </c>
      <c r="F14" s="445">
        <v>1983</v>
      </c>
      <c r="G14" s="445">
        <v>1976</v>
      </c>
      <c r="H14" s="445">
        <v>1974</v>
      </c>
      <c r="I14" s="445">
        <v>1986</v>
      </c>
      <c r="J14" s="445">
        <v>1997</v>
      </c>
      <c r="K14" s="445">
        <v>7933</v>
      </c>
      <c r="L14" s="446" t="s">
        <v>31</v>
      </c>
      <c r="M14" s="445">
        <v>2005</v>
      </c>
      <c r="N14" s="447">
        <v>2012.185856</v>
      </c>
      <c r="O14" s="445">
        <v>2017</v>
      </c>
      <c r="P14" s="445">
        <v>2018</v>
      </c>
      <c r="Q14" s="445">
        <v>2019</v>
      </c>
      <c r="R14" s="445">
        <v>10071.185856</v>
      </c>
      <c r="S14" s="445">
        <v>2024</v>
      </c>
      <c r="T14" s="445">
        <v>2038</v>
      </c>
      <c r="U14" s="445">
        <v>2039</v>
      </c>
      <c r="V14" s="445">
        <v>2034</v>
      </c>
      <c r="W14" s="448">
        <v>2030</v>
      </c>
      <c r="X14" s="445">
        <v>10165</v>
      </c>
      <c r="Y14" s="449">
        <v>2036</v>
      </c>
      <c r="Z14" s="449">
        <v>2045</v>
      </c>
      <c r="AA14" s="449">
        <v>2048</v>
      </c>
      <c r="AB14" s="449">
        <v>2045</v>
      </c>
      <c r="AC14" s="449">
        <v>2051</v>
      </c>
      <c r="AD14" s="450">
        <v>10225</v>
      </c>
      <c r="AE14" s="451" t="s">
        <v>31</v>
      </c>
      <c r="AF14" s="449">
        <v>10288</v>
      </c>
      <c r="AG14" s="449">
        <v>9355</v>
      </c>
      <c r="AH14" s="449">
        <v>8087</v>
      </c>
      <c r="AI14" s="449">
        <v>7138</v>
      </c>
      <c r="AJ14" s="449">
        <v>6245</v>
      </c>
      <c r="AK14" s="449">
        <v>5256</v>
      </c>
      <c r="AL14" s="449">
        <v>3964</v>
      </c>
      <c r="AM14" s="449">
        <v>2856</v>
      </c>
      <c r="AN14" s="445">
        <v>53189</v>
      </c>
      <c r="AO14" s="445">
        <v>2027</v>
      </c>
      <c r="AP14" s="445">
        <v>1519</v>
      </c>
      <c r="AQ14" s="445">
        <v>1212</v>
      </c>
      <c r="AR14" s="445">
        <v>904</v>
      </c>
      <c r="AS14" s="445">
        <v>958</v>
      </c>
      <c r="AT14" s="445">
        <v>6620</v>
      </c>
      <c r="AU14" s="445">
        <v>4813</v>
      </c>
      <c r="AV14" s="445">
        <v>27553</v>
      </c>
      <c r="AW14" s="445">
        <v>2424.390912</v>
      </c>
      <c r="AX14" s="445">
        <v>2019</v>
      </c>
    </row>
    <row r="15" spans="1:50" s="238" customFormat="1" ht="15">
      <c r="A15" s="391" t="s">
        <v>82</v>
      </c>
      <c r="B15" s="392">
        <v>54021</v>
      </c>
      <c r="C15" s="398"/>
      <c r="D15" s="452">
        <v>105</v>
      </c>
      <c r="E15" s="452">
        <v>987</v>
      </c>
      <c r="F15" s="398">
        <v>1092</v>
      </c>
      <c r="G15" s="398">
        <v>1084</v>
      </c>
      <c r="H15" s="398">
        <v>1080</v>
      </c>
      <c r="I15" s="398">
        <v>1087</v>
      </c>
      <c r="J15" s="398">
        <v>1090</v>
      </c>
      <c r="K15" s="398">
        <v>4341</v>
      </c>
      <c r="L15" s="453" t="s">
        <v>82</v>
      </c>
      <c r="M15" s="398">
        <v>1081</v>
      </c>
      <c r="N15" s="398">
        <v>1085</v>
      </c>
      <c r="O15" s="398">
        <v>1088</v>
      </c>
      <c r="P15" s="398">
        <v>1088</v>
      </c>
      <c r="Q15" s="398">
        <v>1088</v>
      </c>
      <c r="R15" s="398">
        <v>5430</v>
      </c>
      <c r="S15" s="398">
        <v>1082</v>
      </c>
      <c r="T15" s="398">
        <v>1093</v>
      </c>
      <c r="U15" s="398">
        <v>1095</v>
      </c>
      <c r="V15" s="398">
        <v>1093</v>
      </c>
      <c r="W15" s="398">
        <v>1085</v>
      </c>
      <c r="X15" s="398">
        <v>5448</v>
      </c>
      <c r="Y15" s="392">
        <v>1090</v>
      </c>
      <c r="Z15" s="392">
        <v>1103</v>
      </c>
      <c r="AA15" s="392">
        <v>1104</v>
      </c>
      <c r="AB15" s="392">
        <v>1103</v>
      </c>
      <c r="AC15" s="392">
        <v>1106</v>
      </c>
      <c r="AD15" s="392">
        <v>5506</v>
      </c>
      <c r="AE15" s="395" t="s">
        <v>82</v>
      </c>
      <c r="AF15" s="392">
        <v>5583</v>
      </c>
      <c r="AG15" s="392">
        <v>4944</v>
      </c>
      <c r="AH15" s="392">
        <v>4308</v>
      </c>
      <c r="AI15" s="392">
        <v>3849</v>
      </c>
      <c r="AJ15" s="392">
        <v>3314</v>
      </c>
      <c r="AK15" s="392">
        <v>2792</v>
      </c>
      <c r="AL15" s="392">
        <v>2137</v>
      </c>
      <c r="AM15" s="392">
        <v>1540</v>
      </c>
      <c r="AN15" s="392">
        <v>28467</v>
      </c>
      <c r="AO15" s="392">
        <v>1299</v>
      </c>
      <c r="AP15" s="392">
        <v>792</v>
      </c>
      <c r="AQ15" s="392">
        <v>650</v>
      </c>
      <c r="AR15" s="392">
        <v>482</v>
      </c>
      <c r="AS15" s="392">
        <v>514</v>
      </c>
      <c r="AT15" s="392">
        <v>3737</v>
      </c>
      <c r="AU15" s="392">
        <v>2595.1840389999998</v>
      </c>
      <c r="AV15" s="392">
        <v>14856.660259</v>
      </c>
      <c r="AW15" s="392">
        <v>1307</v>
      </c>
      <c r="AX15" s="392">
        <v>1088.6508569999999</v>
      </c>
    </row>
    <row r="16" spans="1:50" s="238" customFormat="1" ht="15">
      <c r="A16" s="454" t="s">
        <v>32</v>
      </c>
      <c r="B16" s="392">
        <v>19367</v>
      </c>
      <c r="C16" s="398">
        <v>16326</v>
      </c>
      <c r="D16" s="452">
        <v>15</v>
      </c>
      <c r="E16" s="452">
        <v>355</v>
      </c>
      <c r="F16" s="398">
        <v>370</v>
      </c>
      <c r="G16" s="398">
        <v>371</v>
      </c>
      <c r="H16" s="398">
        <v>372</v>
      </c>
      <c r="I16" s="398">
        <v>374</v>
      </c>
      <c r="J16" s="398">
        <v>381</v>
      </c>
      <c r="K16" s="398">
        <v>1498</v>
      </c>
      <c r="L16" s="455" t="s">
        <v>32</v>
      </c>
      <c r="M16" s="398">
        <v>387</v>
      </c>
      <c r="N16" s="398">
        <v>389</v>
      </c>
      <c r="O16" s="398">
        <v>390</v>
      </c>
      <c r="P16" s="398">
        <v>390</v>
      </c>
      <c r="Q16" s="398">
        <v>390</v>
      </c>
      <c r="R16" s="398">
        <v>1946</v>
      </c>
      <c r="S16" s="398">
        <v>391</v>
      </c>
      <c r="T16" s="398">
        <v>394</v>
      </c>
      <c r="U16" s="398">
        <v>395</v>
      </c>
      <c r="V16" s="398">
        <v>395</v>
      </c>
      <c r="W16" s="398">
        <v>396</v>
      </c>
      <c r="X16" s="398">
        <v>1971</v>
      </c>
      <c r="Y16" s="392">
        <v>396</v>
      </c>
      <c r="Z16" s="392">
        <v>395</v>
      </c>
      <c r="AA16" s="392">
        <v>396</v>
      </c>
      <c r="AB16" s="392">
        <v>395</v>
      </c>
      <c r="AC16" s="392">
        <v>396</v>
      </c>
      <c r="AD16" s="392">
        <v>1978</v>
      </c>
      <c r="AE16" s="456" t="s">
        <v>32</v>
      </c>
      <c r="AF16" s="392">
        <v>2027</v>
      </c>
      <c r="AG16" s="392">
        <v>1854</v>
      </c>
      <c r="AH16" s="392">
        <v>1592</v>
      </c>
      <c r="AI16" s="392">
        <v>1379</v>
      </c>
      <c r="AJ16" s="392">
        <v>1225</v>
      </c>
      <c r="AK16" s="392">
        <v>1027</v>
      </c>
      <c r="AL16" s="392">
        <v>766</v>
      </c>
      <c r="AM16" s="392">
        <v>552</v>
      </c>
      <c r="AN16" s="392">
        <v>10422</v>
      </c>
      <c r="AO16" s="392">
        <v>289</v>
      </c>
      <c r="AP16" s="392">
        <v>299</v>
      </c>
      <c r="AQ16" s="392">
        <v>234</v>
      </c>
      <c r="AR16" s="392">
        <v>175</v>
      </c>
      <c r="AS16" s="392">
        <v>185</v>
      </c>
      <c r="AT16" s="392">
        <v>1182</v>
      </c>
      <c r="AU16" s="392">
        <v>930.396217</v>
      </c>
      <c r="AV16" s="392">
        <v>5326.242877</v>
      </c>
      <c r="AW16" s="392">
        <v>469</v>
      </c>
      <c r="AX16" s="392">
        <v>390.290871</v>
      </c>
    </row>
    <row r="17" spans="1:50" s="238" customFormat="1" ht="15">
      <c r="A17" s="391" t="s">
        <v>2</v>
      </c>
      <c r="B17" s="392">
        <v>4839</v>
      </c>
      <c r="C17" s="398">
        <v>2847</v>
      </c>
      <c r="D17" s="452">
        <v>4</v>
      </c>
      <c r="E17" s="452">
        <v>89</v>
      </c>
      <c r="F17" s="398">
        <v>93</v>
      </c>
      <c r="G17" s="398">
        <v>93</v>
      </c>
      <c r="H17" s="398">
        <v>94</v>
      </c>
      <c r="I17" s="398">
        <v>95</v>
      </c>
      <c r="J17" s="398">
        <v>95</v>
      </c>
      <c r="K17" s="398">
        <v>377</v>
      </c>
      <c r="L17" s="453" t="s">
        <v>33</v>
      </c>
      <c r="M17" s="398">
        <v>97</v>
      </c>
      <c r="N17" s="398">
        <v>97.18563600000002</v>
      </c>
      <c r="O17" s="398">
        <v>97</v>
      </c>
      <c r="P17" s="398">
        <v>97</v>
      </c>
      <c r="Q17" s="398">
        <v>98</v>
      </c>
      <c r="R17" s="398">
        <v>486.18563600000004</v>
      </c>
      <c r="S17" s="398">
        <v>98</v>
      </c>
      <c r="T17" s="398">
        <v>98</v>
      </c>
      <c r="U17" s="398">
        <v>98</v>
      </c>
      <c r="V17" s="398">
        <v>98</v>
      </c>
      <c r="W17" s="398">
        <v>98</v>
      </c>
      <c r="X17" s="398">
        <v>490</v>
      </c>
      <c r="Y17" s="392">
        <v>99</v>
      </c>
      <c r="Z17" s="392">
        <v>99</v>
      </c>
      <c r="AA17" s="392">
        <v>99</v>
      </c>
      <c r="AB17" s="392">
        <v>99</v>
      </c>
      <c r="AC17" s="392">
        <v>99</v>
      </c>
      <c r="AD17" s="392">
        <v>495</v>
      </c>
      <c r="AE17" s="395" t="s">
        <v>33</v>
      </c>
      <c r="AF17" s="392">
        <v>460</v>
      </c>
      <c r="AG17" s="392">
        <v>452</v>
      </c>
      <c r="AH17" s="392">
        <v>405</v>
      </c>
      <c r="AI17" s="392">
        <v>337</v>
      </c>
      <c r="AJ17" s="392">
        <v>335</v>
      </c>
      <c r="AK17" s="392">
        <v>275</v>
      </c>
      <c r="AL17" s="392">
        <v>192</v>
      </c>
      <c r="AM17" s="392">
        <v>138</v>
      </c>
      <c r="AN17" s="392">
        <v>2594</v>
      </c>
      <c r="AO17" s="392">
        <v>74</v>
      </c>
      <c r="AP17" s="392">
        <v>75</v>
      </c>
      <c r="AQ17" s="392">
        <v>59</v>
      </c>
      <c r="AR17" s="392">
        <v>46</v>
      </c>
      <c r="AS17" s="392">
        <v>50</v>
      </c>
      <c r="AT17" s="392">
        <v>304</v>
      </c>
      <c r="AU17" s="392">
        <v>232.48233900000002</v>
      </c>
      <c r="AV17" s="392">
        <v>1330.8925590000001</v>
      </c>
      <c r="AW17" s="392">
        <v>117.08647200000001</v>
      </c>
      <c r="AX17" s="392">
        <v>97.523757</v>
      </c>
    </row>
    <row r="18" spans="1:50" s="238" customFormat="1" ht="15">
      <c r="A18" s="391" t="s">
        <v>34</v>
      </c>
      <c r="B18" s="392">
        <v>21959</v>
      </c>
      <c r="C18" s="393">
        <v>12391</v>
      </c>
      <c r="D18" s="452">
        <v>24</v>
      </c>
      <c r="E18" s="452">
        <v>404</v>
      </c>
      <c r="F18" s="398">
        <v>428</v>
      </c>
      <c r="G18" s="398">
        <v>428</v>
      </c>
      <c r="H18" s="398">
        <v>428</v>
      </c>
      <c r="I18" s="398">
        <v>430</v>
      </c>
      <c r="J18" s="398">
        <v>431</v>
      </c>
      <c r="K18" s="398">
        <v>1717</v>
      </c>
      <c r="L18" s="453" t="s">
        <v>34</v>
      </c>
      <c r="M18" s="398">
        <v>440</v>
      </c>
      <c r="N18" s="398">
        <v>441.00022000000007</v>
      </c>
      <c r="O18" s="398">
        <v>442</v>
      </c>
      <c r="P18" s="398">
        <v>443</v>
      </c>
      <c r="Q18" s="398">
        <v>443</v>
      </c>
      <c r="R18" s="398">
        <v>2209.00022</v>
      </c>
      <c r="S18" s="398">
        <v>453</v>
      </c>
      <c r="T18" s="398">
        <v>453</v>
      </c>
      <c r="U18" s="398">
        <v>451</v>
      </c>
      <c r="V18" s="398">
        <v>448</v>
      </c>
      <c r="W18" s="398">
        <v>451</v>
      </c>
      <c r="X18" s="398">
        <v>2256</v>
      </c>
      <c r="Y18" s="392">
        <v>451</v>
      </c>
      <c r="Z18" s="392">
        <v>448</v>
      </c>
      <c r="AA18" s="392">
        <v>449</v>
      </c>
      <c r="AB18" s="392">
        <v>448</v>
      </c>
      <c r="AC18" s="392">
        <v>450</v>
      </c>
      <c r="AD18" s="392">
        <v>2246</v>
      </c>
      <c r="AE18" s="395" t="s">
        <v>34</v>
      </c>
      <c r="AF18" s="392">
        <v>2218</v>
      </c>
      <c r="AG18" s="392">
        <v>2105</v>
      </c>
      <c r="AH18" s="392">
        <v>1782</v>
      </c>
      <c r="AI18" s="392">
        <v>1573</v>
      </c>
      <c r="AJ18" s="392">
        <v>1371</v>
      </c>
      <c r="AK18" s="392">
        <v>1162</v>
      </c>
      <c r="AL18" s="392">
        <v>869</v>
      </c>
      <c r="AM18" s="392">
        <v>626</v>
      </c>
      <c r="AN18" s="392">
        <v>11706</v>
      </c>
      <c r="AO18" s="392">
        <v>365</v>
      </c>
      <c r="AP18" s="392">
        <v>353</v>
      </c>
      <c r="AQ18" s="392">
        <v>269</v>
      </c>
      <c r="AR18" s="392">
        <v>201</v>
      </c>
      <c r="AS18" s="392">
        <v>209</v>
      </c>
      <c r="AT18" s="392">
        <v>1397</v>
      </c>
      <c r="AU18" s="392">
        <v>1054.9374050000001</v>
      </c>
      <c r="AV18" s="392">
        <v>6039.204305</v>
      </c>
      <c r="AW18" s="392">
        <v>531.30444</v>
      </c>
      <c r="AX18" s="392">
        <v>442.53451500000006</v>
      </c>
    </row>
    <row r="19" spans="1:50" s="251" customFormat="1" ht="6.75" customHeight="1" thickBot="1">
      <c r="A19" s="318"/>
      <c r="B19" s="314"/>
      <c r="C19" s="319"/>
      <c r="D19" s="320"/>
      <c r="E19" s="320"/>
      <c r="F19" s="321"/>
      <c r="G19" s="321"/>
      <c r="H19" s="321"/>
      <c r="I19" s="321"/>
      <c r="J19" s="321"/>
      <c r="K19" s="321"/>
      <c r="L19" s="322"/>
      <c r="M19" s="321"/>
      <c r="N19" s="323"/>
      <c r="O19" s="321"/>
      <c r="P19" s="321"/>
      <c r="Q19" s="321"/>
      <c r="R19" s="321"/>
      <c r="S19" s="321"/>
      <c r="T19" s="321"/>
      <c r="U19" s="321"/>
      <c r="V19" s="321"/>
      <c r="W19" s="324"/>
      <c r="X19" s="321"/>
      <c r="Y19" s="314"/>
      <c r="Z19" s="314"/>
      <c r="AA19" s="314"/>
      <c r="AB19" s="314"/>
      <c r="AC19" s="314"/>
      <c r="AD19" s="314"/>
      <c r="AE19" s="270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</row>
    <row r="20" spans="1:50" s="260" customFormat="1" ht="16.5" hidden="1" thickBot="1">
      <c r="A20" s="325" t="s">
        <v>97</v>
      </c>
      <c r="B20" s="326"/>
      <c r="C20" s="326"/>
      <c r="D20" s="327">
        <v>1092</v>
      </c>
      <c r="E20" s="327"/>
      <c r="F20" s="327">
        <v>2.0745</v>
      </c>
      <c r="G20" s="327">
        <v>2.070140193</v>
      </c>
      <c r="H20" s="327">
        <v>2.052670655</v>
      </c>
      <c r="I20" s="327">
        <v>2.043935885</v>
      </c>
      <c r="J20" s="327">
        <v>2.039568502</v>
      </c>
      <c r="K20" s="327">
        <v>8.206315237</v>
      </c>
      <c r="L20" s="328"/>
      <c r="M20" s="327">
        <v>2.023173</v>
      </c>
      <c r="N20" s="329">
        <v>2.0148</v>
      </c>
      <c r="O20" s="327">
        <v>2.01261</v>
      </c>
      <c r="P20" s="327">
        <v>2.023173</v>
      </c>
      <c r="Q20" s="327">
        <v>2.01773158</v>
      </c>
      <c r="R20" s="328">
        <v>10.09302</v>
      </c>
      <c r="S20" s="327">
        <v>1.965322968</v>
      </c>
      <c r="T20" s="327">
        <v>1.969690352</v>
      </c>
      <c r="U20" s="327">
        <v>1.974057736</v>
      </c>
      <c r="V20" s="327">
        <v>1.991527274</v>
      </c>
      <c r="W20" s="330">
        <v>2.008996811</v>
      </c>
      <c r="X20" s="327">
        <v>9.909595143</v>
      </c>
      <c r="Y20" s="326">
        <v>2.052670655</v>
      </c>
      <c r="Z20" s="326">
        <v>2.078874961</v>
      </c>
      <c r="AA20" s="326">
        <v>2.096344499</v>
      </c>
      <c r="AB20" s="326">
        <v>2.118181421</v>
      </c>
      <c r="AC20" s="326">
        <v>2.144385727</v>
      </c>
      <c r="AD20" s="326">
        <v>10.49045726</v>
      </c>
      <c r="AE20" s="306"/>
      <c r="AF20" s="326">
        <v>11.21107568</v>
      </c>
      <c r="AG20" s="326">
        <v>10.54286587</v>
      </c>
      <c r="AH20" s="326">
        <v>8.830851203</v>
      </c>
      <c r="AI20" s="326">
        <v>7.127571297</v>
      </c>
      <c r="AJ20" s="326">
        <v>5.856662444</v>
      </c>
      <c r="AK20" s="326">
        <v>4.677468664</v>
      </c>
      <c r="AL20" s="326">
        <v>3.441498886</v>
      </c>
      <c r="AM20" s="326">
        <v>2.340918024</v>
      </c>
      <c r="AN20" s="326"/>
      <c r="AO20" s="326">
        <v>1.803729745</v>
      </c>
      <c r="AP20" s="326">
        <v>3.393457658</v>
      </c>
      <c r="AQ20" s="326"/>
      <c r="AR20" s="326"/>
      <c r="AS20" s="326"/>
      <c r="AT20" s="326"/>
      <c r="AU20" s="326"/>
      <c r="AV20" s="326">
        <v>25.186705568</v>
      </c>
      <c r="AW20" s="326">
        <v>3.16635367</v>
      </c>
      <c r="AX20" s="326">
        <v>2.131283574</v>
      </c>
    </row>
    <row r="21" spans="1:50" s="247" customFormat="1" ht="15.75" thickBot="1">
      <c r="A21" s="296" t="s">
        <v>35</v>
      </c>
      <c r="B21" s="331">
        <v>21826</v>
      </c>
      <c r="C21" s="297">
        <v>22897</v>
      </c>
      <c r="D21" s="297">
        <v>31.872004020800002</v>
      </c>
      <c r="E21" s="297">
        <v>400.13681976960004</v>
      </c>
      <c r="F21" s="297">
        <v>432.0088237904</v>
      </c>
      <c r="G21" s="297">
        <v>430</v>
      </c>
      <c r="H21" s="297">
        <v>430</v>
      </c>
      <c r="I21" s="297">
        <v>433</v>
      </c>
      <c r="J21" s="297">
        <v>435.385</v>
      </c>
      <c r="K21" s="297">
        <v>1728.385</v>
      </c>
      <c r="L21" s="280" t="s">
        <v>35</v>
      </c>
      <c r="M21" s="297">
        <v>437</v>
      </c>
      <c r="N21" s="298">
        <v>437</v>
      </c>
      <c r="O21" s="297">
        <v>440</v>
      </c>
      <c r="P21" s="297">
        <v>440</v>
      </c>
      <c r="Q21" s="297">
        <v>440</v>
      </c>
      <c r="R21" s="297">
        <v>2194</v>
      </c>
      <c r="S21" s="297">
        <v>441</v>
      </c>
      <c r="T21" s="297">
        <v>444</v>
      </c>
      <c r="U21" s="297">
        <v>444</v>
      </c>
      <c r="V21" s="297">
        <v>443</v>
      </c>
      <c r="W21" s="299">
        <v>442</v>
      </c>
      <c r="X21" s="297">
        <v>2214</v>
      </c>
      <c r="Y21" s="297">
        <v>444</v>
      </c>
      <c r="Z21" s="297">
        <v>445</v>
      </c>
      <c r="AA21" s="297">
        <v>446</v>
      </c>
      <c r="AB21" s="297">
        <v>446</v>
      </c>
      <c r="AC21" s="297">
        <v>447</v>
      </c>
      <c r="AD21" s="297">
        <v>2228</v>
      </c>
      <c r="AE21" s="280" t="s">
        <v>35</v>
      </c>
      <c r="AF21" s="297">
        <v>2241</v>
      </c>
      <c r="AG21" s="297">
        <v>2038</v>
      </c>
      <c r="AH21" s="297">
        <v>1762</v>
      </c>
      <c r="AI21" s="297">
        <v>1555</v>
      </c>
      <c r="AJ21" s="297">
        <v>1361</v>
      </c>
      <c r="AK21" s="297">
        <v>1145</v>
      </c>
      <c r="AL21" s="297">
        <v>863</v>
      </c>
      <c r="AM21" s="297">
        <v>621.8836</v>
      </c>
      <c r="AN21" s="297">
        <v>11586.8836</v>
      </c>
      <c r="AO21" s="297">
        <v>442</v>
      </c>
      <c r="AP21" s="297">
        <v>331</v>
      </c>
      <c r="AQ21" s="297">
        <v>264</v>
      </c>
      <c r="AR21" s="297">
        <v>197</v>
      </c>
      <c r="AS21" s="297">
        <v>209</v>
      </c>
      <c r="AT21" s="297">
        <v>1443</v>
      </c>
      <c r="AU21" s="297">
        <v>1025</v>
      </c>
      <c r="AV21" s="297">
        <v>5874</v>
      </c>
      <c r="AW21" s="297">
        <v>528</v>
      </c>
      <c r="AX21" s="297">
        <v>440</v>
      </c>
    </row>
    <row r="22" spans="1:50" s="250" customFormat="1" ht="15" hidden="1">
      <c r="A22" s="332" t="s">
        <v>98</v>
      </c>
      <c r="B22" s="333"/>
      <c r="C22" s="333"/>
      <c r="D22" s="334"/>
      <c r="E22" s="334"/>
      <c r="F22" s="334">
        <v>432</v>
      </c>
      <c r="G22" s="334">
        <v>430</v>
      </c>
      <c r="H22" s="334">
        <v>430</v>
      </c>
      <c r="I22" s="334">
        <v>433</v>
      </c>
      <c r="J22" s="334">
        <v>435</v>
      </c>
      <c r="K22" s="335">
        <v>1728</v>
      </c>
      <c r="L22" s="334"/>
      <c r="M22" s="334">
        <v>437</v>
      </c>
      <c r="N22" s="334">
        <v>437</v>
      </c>
      <c r="O22" s="334">
        <v>440</v>
      </c>
      <c r="P22" s="334">
        <v>440</v>
      </c>
      <c r="Q22" s="334">
        <v>440</v>
      </c>
      <c r="R22" s="336">
        <v>2194</v>
      </c>
      <c r="S22" s="334">
        <v>441</v>
      </c>
      <c r="T22" s="334">
        <v>444</v>
      </c>
      <c r="U22" s="334">
        <v>444</v>
      </c>
      <c r="V22" s="334">
        <v>443</v>
      </c>
      <c r="W22" s="334">
        <v>442</v>
      </c>
      <c r="X22" s="337">
        <v>2214</v>
      </c>
      <c r="Y22" s="333">
        <v>444</v>
      </c>
      <c r="Z22" s="333">
        <v>445</v>
      </c>
      <c r="AA22" s="333">
        <v>446</v>
      </c>
      <c r="AB22" s="333">
        <v>446</v>
      </c>
      <c r="AC22" s="333">
        <v>447</v>
      </c>
      <c r="AD22" s="332">
        <v>2228</v>
      </c>
      <c r="AE22" s="333"/>
      <c r="AF22" s="333">
        <v>2241</v>
      </c>
      <c r="AG22" s="333">
        <v>2038</v>
      </c>
      <c r="AH22" s="333">
        <v>1762</v>
      </c>
      <c r="AI22" s="333">
        <v>1555</v>
      </c>
      <c r="AJ22" s="333">
        <v>1361</v>
      </c>
      <c r="AK22" s="333">
        <v>1145</v>
      </c>
      <c r="AL22" s="333">
        <v>863</v>
      </c>
      <c r="AM22" s="333">
        <v>622</v>
      </c>
      <c r="AN22" s="314">
        <v>11587</v>
      </c>
      <c r="AO22" s="333">
        <v>442</v>
      </c>
      <c r="AP22" s="333">
        <v>331</v>
      </c>
      <c r="AQ22" s="333">
        <v>264</v>
      </c>
      <c r="AR22" s="333">
        <v>197</v>
      </c>
      <c r="AS22" s="333">
        <v>209</v>
      </c>
      <c r="AT22" s="314">
        <v>1443</v>
      </c>
      <c r="AU22" s="333">
        <v>1025</v>
      </c>
      <c r="AV22" s="333">
        <v>5874</v>
      </c>
      <c r="AW22" s="333">
        <v>528</v>
      </c>
      <c r="AX22" s="333">
        <v>440</v>
      </c>
    </row>
    <row r="23" spans="1:50" s="238" customFormat="1" ht="15">
      <c r="A23" s="391" t="s">
        <v>36</v>
      </c>
      <c r="B23" s="392">
        <v>14518.655200000001</v>
      </c>
      <c r="C23" s="393">
        <v>17064</v>
      </c>
      <c r="D23" s="452">
        <v>20</v>
      </c>
      <c r="E23" s="452">
        <v>267</v>
      </c>
      <c r="F23" s="398">
        <v>287</v>
      </c>
      <c r="G23" s="398">
        <v>286</v>
      </c>
      <c r="H23" s="398">
        <v>286</v>
      </c>
      <c r="I23" s="398">
        <v>288</v>
      </c>
      <c r="J23" s="398">
        <v>289</v>
      </c>
      <c r="K23" s="398">
        <v>1149</v>
      </c>
      <c r="L23" s="453" t="s">
        <v>36</v>
      </c>
      <c r="M23" s="398">
        <v>291</v>
      </c>
      <c r="N23" s="398">
        <v>291</v>
      </c>
      <c r="O23" s="398">
        <v>293</v>
      </c>
      <c r="P23" s="398">
        <v>293</v>
      </c>
      <c r="Q23" s="398">
        <v>293</v>
      </c>
      <c r="R23" s="398">
        <v>1461</v>
      </c>
      <c r="S23" s="398">
        <v>293</v>
      </c>
      <c r="T23" s="398">
        <v>295</v>
      </c>
      <c r="U23" s="398">
        <v>295</v>
      </c>
      <c r="V23" s="398">
        <v>295</v>
      </c>
      <c r="W23" s="398">
        <v>294</v>
      </c>
      <c r="X23" s="398">
        <v>1472</v>
      </c>
      <c r="Y23" s="392">
        <v>295</v>
      </c>
      <c r="Z23" s="392">
        <v>296</v>
      </c>
      <c r="AA23" s="392">
        <v>297</v>
      </c>
      <c r="AB23" s="392">
        <v>297</v>
      </c>
      <c r="AC23" s="392">
        <v>296</v>
      </c>
      <c r="AD23" s="392">
        <v>1481</v>
      </c>
      <c r="AE23" s="395" t="s">
        <v>36</v>
      </c>
      <c r="AF23" s="392">
        <v>1463</v>
      </c>
      <c r="AG23" s="396">
        <v>1342</v>
      </c>
      <c r="AH23" s="396">
        <v>1158</v>
      </c>
      <c r="AI23" s="396">
        <v>1034</v>
      </c>
      <c r="AJ23" s="392">
        <v>904</v>
      </c>
      <c r="AK23" s="392">
        <v>759</v>
      </c>
      <c r="AL23" s="392">
        <v>574</v>
      </c>
      <c r="AM23" s="392">
        <v>414</v>
      </c>
      <c r="AN23" s="392">
        <v>7648</v>
      </c>
      <c r="AO23" s="392">
        <v>329</v>
      </c>
      <c r="AP23" s="392">
        <v>247</v>
      </c>
      <c r="AQ23" s="392">
        <v>176</v>
      </c>
      <c r="AR23" s="392">
        <v>131</v>
      </c>
      <c r="AS23" s="392">
        <v>138</v>
      </c>
      <c r="AT23" s="392">
        <v>1021</v>
      </c>
      <c r="AU23" s="392">
        <v>681.83</v>
      </c>
      <c r="AV23" s="392">
        <v>3907.3848</v>
      </c>
      <c r="AW23" s="392">
        <v>351.2256</v>
      </c>
      <c r="AX23" s="392">
        <v>292.688</v>
      </c>
    </row>
    <row r="24" spans="1:50" s="238" customFormat="1" ht="15">
      <c r="A24" s="391" t="s">
        <v>37</v>
      </c>
      <c r="B24" s="392">
        <v>3575.0988</v>
      </c>
      <c r="C24" s="398">
        <v>3000</v>
      </c>
      <c r="D24" s="452">
        <v>6</v>
      </c>
      <c r="E24" s="452">
        <v>65.1368311776</v>
      </c>
      <c r="F24" s="398">
        <v>71.1368311776</v>
      </c>
      <c r="G24" s="398">
        <v>70</v>
      </c>
      <c r="H24" s="398">
        <v>70</v>
      </c>
      <c r="I24" s="398">
        <v>71</v>
      </c>
      <c r="J24" s="398">
        <v>72</v>
      </c>
      <c r="K24" s="398">
        <v>283</v>
      </c>
      <c r="L24" s="453" t="s">
        <v>37</v>
      </c>
      <c r="M24" s="398">
        <v>72</v>
      </c>
      <c r="N24" s="398">
        <v>72</v>
      </c>
      <c r="O24" s="398">
        <v>72</v>
      </c>
      <c r="P24" s="398">
        <v>72</v>
      </c>
      <c r="Q24" s="398">
        <v>72</v>
      </c>
      <c r="R24" s="398">
        <v>360</v>
      </c>
      <c r="S24" s="398">
        <v>73</v>
      </c>
      <c r="T24" s="398">
        <v>73</v>
      </c>
      <c r="U24" s="398">
        <v>73</v>
      </c>
      <c r="V24" s="398">
        <v>73</v>
      </c>
      <c r="W24" s="398">
        <v>72</v>
      </c>
      <c r="X24" s="398">
        <v>364</v>
      </c>
      <c r="Y24" s="392">
        <v>73</v>
      </c>
      <c r="Z24" s="392">
        <v>73</v>
      </c>
      <c r="AA24" s="392">
        <v>73</v>
      </c>
      <c r="AB24" s="392">
        <v>73</v>
      </c>
      <c r="AC24" s="392">
        <v>75</v>
      </c>
      <c r="AD24" s="392">
        <v>367</v>
      </c>
      <c r="AE24" s="395" t="s">
        <v>37</v>
      </c>
      <c r="AF24" s="392">
        <v>378</v>
      </c>
      <c r="AG24" s="396">
        <v>344</v>
      </c>
      <c r="AH24" s="396">
        <v>290</v>
      </c>
      <c r="AI24" s="396">
        <v>255</v>
      </c>
      <c r="AJ24" s="392">
        <v>222</v>
      </c>
      <c r="AK24" s="392">
        <v>187</v>
      </c>
      <c r="AL24" s="392">
        <v>141</v>
      </c>
      <c r="AM24" s="392">
        <v>101.88359999999999</v>
      </c>
      <c r="AN24" s="392">
        <v>1918.8836</v>
      </c>
      <c r="AO24" s="392">
        <v>58</v>
      </c>
      <c r="AP24" s="392">
        <v>43</v>
      </c>
      <c r="AQ24" s="392">
        <v>43</v>
      </c>
      <c r="AR24" s="392">
        <v>32</v>
      </c>
      <c r="AS24" s="392">
        <v>35</v>
      </c>
      <c r="AT24" s="392">
        <v>211</v>
      </c>
      <c r="AU24" s="392">
        <v>167.895</v>
      </c>
      <c r="AV24" s="392">
        <v>962.1612</v>
      </c>
      <c r="AW24" s="392">
        <v>86.48639999999999</v>
      </c>
      <c r="AX24" s="392">
        <v>72.072</v>
      </c>
    </row>
    <row r="25" spans="1:50" s="238" customFormat="1" ht="15">
      <c r="A25" s="391" t="s">
        <v>38</v>
      </c>
      <c r="B25" s="392">
        <v>3732.2460000000005</v>
      </c>
      <c r="C25" s="398">
        <v>2833</v>
      </c>
      <c r="D25" s="452">
        <v>5.872004020800001</v>
      </c>
      <c r="E25" s="452">
        <v>67.99998859200002</v>
      </c>
      <c r="F25" s="398">
        <v>73.87199261280003</v>
      </c>
      <c r="G25" s="398">
        <v>74</v>
      </c>
      <c r="H25" s="398">
        <v>74</v>
      </c>
      <c r="I25" s="398">
        <v>74</v>
      </c>
      <c r="J25" s="398">
        <v>74.385</v>
      </c>
      <c r="K25" s="398">
        <v>296.385</v>
      </c>
      <c r="L25" s="453" t="s">
        <v>38</v>
      </c>
      <c r="M25" s="398">
        <v>74</v>
      </c>
      <c r="N25" s="398">
        <v>74</v>
      </c>
      <c r="O25" s="398">
        <v>75</v>
      </c>
      <c r="P25" s="398">
        <v>75</v>
      </c>
      <c r="Q25" s="398">
        <v>75</v>
      </c>
      <c r="R25" s="398">
        <v>373</v>
      </c>
      <c r="S25" s="398">
        <v>75</v>
      </c>
      <c r="T25" s="398">
        <v>76</v>
      </c>
      <c r="U25" s="398">
        <v>76</v>
      </c>
      <c r="V25" s="398">
        <v>75</v>
      </c>
      <c r="W25" s="398">
        <v>76</v>
      </c>
      <c r="X25" s="398">
        <v>378</v>
      </c>
      <c r="Y25" s="392">
        <v>76</v>
      </c>
      <c r="Z25" s="392">
        <v>76</v>
      </c>
      <c r="AA25" s="392">
        <v>76</v>
      </c>
      <c r="AB25" s="392">
        <v>76</v>
      </c>
      <c r="AC25" s="392">
        <v>76</v>
      </c>
      <c r="AD25" s="392">
        <v>380</v>
      </c>
      <c r="AE25" s="395" t="s">
        <v>38</v>
      </c>
      <c r="AF25" s="392">
        <v>400</v>
      </c>
      <c r="AG25" s="396">
        <v>352</v>
      </c>
      <c r="AH25" s="396">
        <v>314</v>
      </c>
      <c r="AI25" s="396">
        <v>266</v>
      </c>
      <c r="AJ25" s="392">
        <v>235</v>
      </c>
      <c r="AK25" s="392">
        <v>199</v>
      </c>
      <c r="AL25" s="392">
        <v>148</v>
      </c>
      <c r="AM25" s="392">
        <v>106</v>
      </c>
      <c r="AN25" s="392">
        <v>2020</v>
      </c>
      <c r="AO25" s="392">
        <v>55</v>
      </c>
      <c r="AP25" s="392">
        <v>41</v>
      </c>
      <c r="AQ25" s="392">
        <v>45</v>
      </c>
      <c r="AR25" s="392">
        <v>34</v>
      </c>
      <c r="AS25" s="392">
        <v>36</v>
      </c>
      <c r="AT25" s="392">
        <v>211</v>
      </c>
      <c r="AU25" s="392">
        <v>175.275</v>
      </c>
      <c r="AV25" s="392">
        <v>1004.4540000000001</v>
      </c>
      <c r="AW25" s="392">
        <v>90.28800000000001</v>
      </c>
      <c r="AX25" s="392">
        <v>75.24</v>
      </c>
    </row>
    <row r="26" spans="1:50" s="251" customFormat="1" ht="4.5" customHeight="1" thickBot="1">
      <c r="A26" s="318"/>
      <c r="B26" s="314"/>
      <c r="C26" s="321"/>
      <c r="D26" s="320"/>
      <c r="E26" s="320"/>
      <c r="F26" s="321"/>
      <c r="G26" s="321"/>
      <c r="H26" s="321"/>
      <c r="I26" s="321"/>
      <c r="J26" s="321"/>
      <c r="K26" s="321"/>
      <c r="L26" s="322"/>
      <c r="M26" s="321"/>
      <c r="N26" s="323"/>
      <c r="O26" s="321"/>
      <c r="P26" s="321"/>
      <c r="Q26" s="321"/>
      <c r="R26" s="321"/>
      <c r="S26" s="321"/>
      <c r="T26" s="321"/>
      <c r="U26" s="321"/>
      <c r="V26" s="321"/>
      <c r="W26" s="324"/>
      <c r="X26" s="321"/>
      <c r="Y26" s="314"/>
      <c r="Z26" s="314"/>
      <c r="AA26" s="314"/>
      <c r="AB26" s="314"/>
      <c r="AC26" s="314"/>
      <c r="AD26" s="314"/>
      <c r="AE26" s="270"/>
      <c r="AF26" s="314"/>
      <c r="AG26" s="316"/>
      <c r="AH26" s="316"/>
      <c r="AI26" s="316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</row>
    <row r="27" spans="1:50" s="260" customFormat="1" ht="16.5" hidden="1" thickBot="1">
      <c r="A27" s="325" t="s">
        <v>97</v>
      </c>
      <c r="B27" s="326"/>
      <c r="C27" s="326"/>
      <c r="D27" s="327"/>
      <c r="E27" s="327"/>
      <c r="F27" s="327">
        <v>1.96591460456089</v>
      </c>
      <c r="G27" s="327">
        <v>1.8638117077</v>
      </c>
      <c r="H27" s="327">
        <v>1.8638117077</v>
      </c>
      <c r="I27" s="327">
        <v>1.8438117077</v>
      </c>
      <c r="J27" s="327">
        <v>1.8838117077</v>
      </c>
      <c r="K27" s="327">
        <v>8.10246831</v>
      </c>
      <c r="L27" s="327"/>
      <c r="M27" s="327">
        <v>2.028117077</v>
      </c>
      <c r="N27" s="327">
        <v>2.005070292</v>
      </c>
      <c r="O27" s="327">
        <v>2.005070292</v>
      </c>
      <c r="P27" s="327">
        <v>2.005070292</v>
      </c>
      <c r="Q27" s="327">
        <v>2.005070292</v>
      </c>
      <c r="R27" s="327">
        <v>10.04839824</v>
      </c>
      <c r="S27" s="327">
        <v>1.982023507</v>
      </c>
      <c r="T27" s="327">
        <v>1.982023507</v>
      </c>
      <c r="U27" s="327">
        <v>2.005070292</v>
      </c>
      <c r="V27" s="327">
        <v>2.005070292</v>
      </c>
      <c r="W27" s="327">
        <v>1.982023507</v>
      </c>
      <c r="X27" s="327">
        <v>9.956211108</v>
      </c>
      <c r="Y27" s="326">
        <v>2.051163862</v>
      </c>
      <c r="Z27" s="326">
        <v>2.074210647</v>
      </c>
      <c r="AA27" s="326">
        <v>2.097257432</v>
      </c>
      <c r="AB27" s="326">
        <v>2.120304217</v>
      </c>
      <c r="AC27" s="326">
        <v>2.189444572</v>
      </c>
      <c r="AD27" s="326">
        <v>10.53238073</v>
      </c>
      <c r="AE27" s="326"/>
      <c r="AF27" s="326">
        <v>11.15464392</v>
      </c>
      <c r="AG27" s="326">
        <v>10.5784743</v>
      </c>
      <c r="AH27" s="326">
        <v>8.803871859</v>
      </c>
      <c r="AI27" s="326">
        <v>7.075362986</v>
      </c>
      <c r="AJ27" s="326">
        <v>5.899976953</v>
      </c>
      <c r="AK27" s="326">
        <v>4.724590919</v>
      </c>
      <c r="AL27" s="326">
        <v>3.48006453</v>
      </c>
      <c r="AM27" s="326">
        <v>2.396865637</v>
      </c>
      <c r="AN27" s="326"/>
      <c r="AO27" s="326">
        <v>1.797649227</v>
      </c>
      <c r="AP27" s="326">
        <v>3.295690251</v>
      </c>
      <c r="AQ27" s="326"/>
      <c r="AR27" s="326"/>
      <c r="AS27" s="326"/>
      <c r="AT27" s="326"/>
      <c r="AU27" s="326"/>
      <c r="AV27" s="326">
        <v>27.54090804</v>
      </c>
      <c r="AW27" s="326">
        <v>3.134362756</v>
      </c>
      <c r="AX27" s="326">
        <v>2.143351002</v>
      </c>
    </row>
    <row r="28" spans="1:50" s="247" customFormat="1" ht="15.75" thickBot="1">
      <c r="A28" s="296" t="s">
        <v>139</v>
      </c>
      <c r="B28" s="297">
        <v>3974</v>
      </c>
      <c r="C28" s="297">
        <v>4740</v>
      </c>
      <c r="D28" s="297">
        <v>6.1894205724899996</v>
      </c>
      <c r="E28" s="297">
        <v>72.7856935849</v>
      </c>
      <c r="F28" s="297">
        <v>78.97511415739001</v>
      </c>
      <c r="G28" s="297">
        <v>78</v>
      </c>
      <c r="H28" s="297">
        <v>78.4284</v>
      </c>
      <c r="I28" s="297">
        <v>79</v>
      </c>
      <c r="J28" s="297">
        <v>79</v>
      </c>
      <c r="K28" s="297">
        <v>314.4284</v>
      </c>
      <c r="L28" s="280" t="s">
        <v>39</v>
      </c>
      <c r="M28" s="297">
        <v>80</v>
      </c>
      <c r="N28" s="298">
        <v>80</v>
      </c>
      <c r="O28" s="297">
        <v>80</v>
      </c>
      <c r="P28" s="297">
        <v>80</v>
      </c>
      <c r="Q28" s="297">
        <v>79.808</v>
      </c>
      <c r="R28" s="297">
        <v>399.808</v>
      </c>
      <c r="S28" s="297">
        <v>80</v>
      </c>
      <c r="T28" s="297">
        <v>81.0218</v>
      </c>
      <c r="U28" s="297">
        <v>81</v>
      </c>
      <c r="V28" s="297">
        <v>80.8601</v>
      </c>
      <c r="W28" s="299">
        <v>81.0218</v>
      </c>
      <c r="X28" s="297">
        <v>403.90369999999996</v>
      </c>
      <c r="Y28" s="386">
        <v>81</v>
      </c>
      <c r="Z28" s="386">
        <v>80.8601</v>
      </c>
      <c r="AA28" s="386">
        <v>81</v>
      </c>
      <c r="AB28" s="386">
        <v>81</v>
      </c>
      <c r="AC28" s="386">
        <v>81</v>
      </c>
      <c r="AD28" s="386">
        <v>404.8601</v>
      </c>
      <c r="AE28" s="387" t="s">
        <v>39</v>
      </c>
      <c r="AF28" s="386">
        <v>408</v>
      </c>
      <c r="AG28" s="386">
        <v>371</v>
      </c>
      <c r="AH28" s="386">
        <v>321</v>
      </c>
      <c r="AI28" s="386">
        <v>283</v>
      </c>
      <c r="AJ28" s="386">
        <v>248</v>
      </c>
      <c r="AK28" s="386">
        <v>208</v>
      </c>
      <c r="AL28" s="386">
        <v>156.7403</v>
      </c>
      <c r="AM28" s="386">
        <v>113.3927</v>
      </c>
      <c r="AN28" s="386">
        <v>2109.133</v>
      </c>
      <c r="AO28" s="297">
        <v>80</v>
      </c>
      <c r="AP28" s="297">
        <v>60</v>
      </c>
      <c r="AQ28" s="297">
        <v>49</v>
      </c>
      <c r="AR28" s="297">
        <v>36</v>
      </c>
      <c r="AS28" s="297">
        <v>38</v>
      </c>
      <c r="AT28" s="297">
        <v>263</v>
      </c>
      <c r="AU28" s="297">
        <v>187</v>
      </c>
      <c r="AV28" s="297">
        <v>1071</v>
      </c>
      <c r="AW28" s="297">
        <v>97</v>
      </c>
      <c r="AX28" s="297">
        <v>80</v>
      </c>
    </row>
    <row r="29" spans="1:50" s="250" customFormat="1" ht="15" hidden="1">
      <c r="A29" s="332" t="s">
        <v>98</v>
      </c>
      <c r="B29" s="333"/>
      <c r="C29" s="333"/>
      <c r="D29" s="334"/>
      <c r="E29" s="334"/>
      <c r="F29" s="334">
        <v>79</v>
      </c>
      <c r="G29" s="334">
        <v>78</v>
      </c>
      <c r="H29" s="334">
        <v>78</v>
      </c>
      <c r="I29" s="334">
        <v>79</v>
      </c>
      <c r="J29" s="334">
        <v>79</v>
      </c>
      <c r="K29" s="335">
        <v>314</v>
      </c>
      <c r="L29" s="334"/>
      <c r="M29" s="334">
        <v>80</v>
      </c>
      <c r="N29" s="334">
        <v>80</v>
      </c>
      <c r="O29" s="334">
        <v>80</v>
      </c>
      <c r="P29" s="334">
        <v>80</v>
      </c>
      <c r="Q29" s="334">
        <v>80</v>
      </c>
      <c r="R29" s="334">
        <v>400</v>
      </c>
      <c r="S29" s="334">
        <v>80</v>
      </c>
      <c r="T29" s="334">
        <v>81</v>
      </c>
      <c r="U29" s="334">
        <v>81</v>
      </c>
      <c r="V29" s="334">
        <v>81</v>
      </c>
      <c r="W29" s="334">
        <v>81</v>
      </c>
      <c r="X29" s="337">
        <v>404</v>
      </c>
      <c r="Y29" s="333">
        <v>81</v>
      </c>
      <c r="Z29" s="333">
        <v>81</v>
      </c>
      <c r="AA29" s="333">
        <v>81</v>
      </c>
      <c r="AB29" s="333">
        <v>81</v>
      </c>
      <c r="AC29" s="333">
        <v>81</v>
      </c>
      <c r="AD29" s="332">
        <v>405</v>
      </c>
      <c r="AE29" s="333"/>
      <c r="AF29" s="333">
        <v>408</v>
      </c>
      <c r="AG29" s="333">
        <v>371</v>
      </c>
      <c r="AH29" s="333">
        <v>321</v>
      </c>
      <c r="AI29" s="333">
        <v>283</v>
      </c>
      <c r="AJ29" s="333">
        <v>248</v>
      </c>
      <c r="AK29" s="333">
        <v>208</v>
      </c>
      <c r="AL29" s="333">
        <v>157</v>
      </c>
      <c r="AM29" s="333">
        <v>113</v>
      </c>
      <c r="AN29" s="314">
        <v>2109</v>
      </c>
      <c r="AO29" s="333">
        <v>80</v>
      </c>
      <c r="AP29" s="333">
        <v>60</v>
      </c>
      <c r="AQ29" s="333">
        <v>49</v>
      </c>
      <c r="AR29" s="333">
        <v>36</v>
      </c>
      <c r="AS29" s="333">
        <v>38</v>
      </c>
      <c r="AT29" s="314">
        <v>263</v>
      </c>
      <c r="AU29" s="333">
        <v>187</v>
      </c>
      <c r="AV29" s="333">
        <v>1071</v>
      </c>
      <c r="AW29" s="333">
        <v>97</v>
      </c>
      <c r="AX29" s="333">
        <v>80</v>
      </c>
    </row>
    <row r="30" spans="1:50" s="238" customFormat="1" ht="15">
      <c r="A30" s="391" t="s">
        <v>140</v>
      </c>
      <c r="B30" s="392">
        <v>1955.6054000000001</v>
      </c>
      <c r="C30" s="398">
        <v>2380</v>
      </c>
      <c r="D30" s="452">
        <v>3</v>
      </c>
      <c r="E30" s="452">
        <v>35.7856935849</v>
      </c>
      <c r="F30" s="398">
        <v>38.7856935849</v>
      </c>
      <c r="G30" s="398">
        <v>38</v>
      </c>
      <c r="H30" s="398">
        <v>39</v>
      </c>
      <c r="I30" s="398">
        <v>39</v>
      </c>
      <c r="J30" s="398">
        <v>39</v>
      </c>
      <c r="K30" s="398">
        <v>155</v>
      </c>
      <c r="L30" s="453" t="s">
        <v>85</v>
      </c>
      <c r="M30" s="398">
        <v>39</v>
      </c>
      <c r="N30" s="398">
        <v>39</v>
      </c>
      <c r="O30" s="398">
        <v>39</v>
      </c>
      <c r="P30" s="398">
        <v>39</v>
      </c>
      <c r="Q30" s="398">
        <v>39</v>
      </c>
      <c r="R30" s="398">
        <v>195</v>
      </c>
      <c r="S30" s="398">
        <v>39</v>
      </c>
      <c r="T30" s="398">
        <v>40</v>
      </c>
      <c r="U30" s="398">
        <v>40</v>
      </c>
      <c r="V30" s="398">
        <v>39.8601</v>
      </c>
      <c r="W30" s="398">
        <v>40</v>
      </c>
      <c r="X30" s="398">
        <v>198.8601</v>
      </c>
      <c r="Y30" s="392">
        <v>40</v>
      </c>
      <c r="Z30" s="392">
        <v>39.8601</v>
      </c>
      <c r="AA30" s="392">
        <v>40</v>
      </c>
      <c r="AB30" s="392">
        <v>40</v>
      </c>
      <c r="AC30" s="392">
        <v>40</v>
      </c>
      <c r="AD30" s="392">
        <v>199.8601</v>
      </c>
      <c r="AE30" s="395" t="s">
        <v>85</v>
      </c>
      <c r="AF30" s="392">
        <v>200</v>
      </c>
      <c r="AG30" s="392">
        <v>183</v>
      </c>
      <c r="AH30" s="392">
        <v>158</v>
      </c>
      <c r="AI30" s="392">
        <v>139</v>
      </c>
      <c r="AJ30" s="392">
        <v>122</v>
      </c>
      <c r="AK30" s="392">
        <v>102</v>
      </c>
      <c r="AL30" s="392">
        <v>77</v>
      </c>
      <c r="AM30" s="392">
        <v>56</v>
      </c>
      <c r="AN30" s="392">
        <v>1037</v>
      </c>
      <c r="AO30" s="392">
        <v>40</v>
      </c>
      <c r="AP30" s="392">
        <v>31</v>
      </c>
      <c r="AQ30" s="392">
        <v>24</v>
      </c>
      <c r="AR30" s="392">
        <v>18</v>
      </c>
      <c r="AS30" s="392">
        <v>18</v>
      </c>
      <c r="AT30" s="392">
        <v>131</v>
      </c>
      <c r="AU30" s="392">
        <v>92.0227</v>
      </c>
      <c r="AV30" s="392">
        <v>527.0391000000001</v>
      </c>
      <c r="AW30" s="392">
        <v>47.7337</v>
      </c>
      <c r="AX30" s="392">
        <v>39.368</v>
      </c>
    </row>
    <row r="31" spans="1:50" s="238" customFormat="1" ht="15">
      <c r="A31" s="391" t="s">
        <v>40</v>
      </c>
      <c r="B31" s="392">
        <v>1232.3374000000001</v>
      </c>
      <c r="C31" s="398">
        <v>1511</v>
      </c>
      <c r="D31" s="452">
        <v>1.94731112331</v>
      </c>
      <c r="E31" s="452">
        <v>23</v>
      </c>
      <c r="F31" s="398">
        <v>24.94731112331</v>
      </c>
      <c r="G31" s="398">
        <v>25</v>
      </c>
      <c r="H31" s="398">
        <v>24</v>
      </c>
      <c r="I31" s="398">
        <v>24</v>
      </c>
      <c r="J31" s="398">
        <v>24</v>
      </c>
      <c r="K31" s="398">
        <v>97</v>
      </c>
      <c r="L31" s="453" t="s">
        <v>40</v>
      </c>
      <c r="M31" s="398">
        <v>25</v>
      </c>
      <c r="N31" s="398">
        <v>25</v>
      </c>
      <c r="O31" s="398">
        <v>25</v>
      </c>
      <c r="P31" s="398">
        <v>25</v>
      </c>
      <c r="Q31" s="398">
        <v>24.808000000000003</v>
      </c>
      <c r="R31" s="398">
        <v>124.808</v>
      </c>
      <c r="S31" s="398">
        <v>25</v>
      </c>
      <c r="T31" s="398">
        <v>25</v>
      </c>
      <c r="U31" s="398">
        <v>25</v>
      </c>
      <c r="V31" s="398">
        <v>25</v>
      </c>
      <c r="W31" s="398">
        <v>25</v>
      </c>
      <c r="X31" s="398">
        <v>125</v>
      </c>
      <c r="Y31" s="392">
        <v>25</v>
      </c>
      <c r="Z31" s="392">
        <v>25</v>
      </c>
      <c r="AA31" s="392">
        <v>25</v>
      </c>
      <c r="AB31" s="392">
        <v>25</v>
      </c>
      <c r="AC31" s="392">
        <v>25</v>
      </c>
      <c r="AD31" s="392">
        <v>125</v>
      </c>
      <c r="AE31" s="395" t="s">
        <v>40</v>
      </c>
      <c r="AF31" s="392">
        <v>127</v>
      </c>
      <c r="AG31" s="392">
        <v>115</v>
      </c>
      <c r="AH31" s="392">
        <v>100</v>
      </c>
      <c r="AI31" s="392">
        <v>88</v>
      </c>
      <c r="AJ31" s="392">
        <v>77</v>
      </c>
      <c r="AK31" s="392">
        <v>65</v>
      </c>
      <c r="AL31" s="392">
        <v>48.685700000000004</v>
      </c>
      <c r="AM31" s="392">
        <v>35.0413</v>
      </c>
      <c r="AN31" s="392">
        <v>655.727</v>
      </c>
      <c r="AO31" s="392">
        <v>24</v>
      </c>
      <c r="AP31" s="392">
        <v>18</v>
      </c>
      <c r="AQ31" s="392">
        <v>15</v>
      </c>
      <c r="AR31" s="392">
        <v>11</v>
      </c>
      <c r="AS31" s="392">
        <v>12</v>
      </c>
      <c r="AT31" s="392">
        <v>80</v>
      </c>
      <c r="AU31" s="392">
        <v>57.9887</v>
      </c>
      <c r="AV31" s="392">
        <v>332.1171</v>
      </c>
      <c r="AW31" s="392">
        <v>30.079700000000003</v>
      </c>
      <c r="AX31" s="392">
        <v>24.808000000000003</v>
      </c>
    </row>
    <row r="32" spans="1:50" s="238" customFormat="1" ht="15">
      <c r="A32" s="391" t="s">
        <v>41</v>
      </c>
      <c r="B32" s="392">
        <v>786.0572</v>
      </c>
      <c r="C32" s="398">
        <v>849</v>
      </c>
      <c r="D32" s="452">
        <v>1.24210944918</v>
      </c>
      <c r="E32" s="452">
        <v>14</v>
      </c>
      <c r="F32" s="398">
        <v>15.242109449179999</v>
      </c>
      <c r="G32" s="398">
        <v>15</v>
      </c>
      <c r="H32" s="398">
        <v>15.428400000000002</v>
      </c>
      <c r="I32" s="398">
        <v>16</v>
      </c>
      <c r="J32" s="398">
        <v>16</v>
      </c>
      <c r="K32" s="398">
        <v>62.4284</v>
      </c>
      <c r="L32" s="453" t="s">
        <v>41</v>
      </c>
      <c r="M32" s="398">
        <v>16</v>
      </c>
      <c r="N32" s="398">
        <v>16</v>
      </c>
      <c r="O32" s="398">
        <v>16</v>
      </c>
      <c r="P32" s="398">
        <v>16</v>
      </c>
      <c r="Q32" s="398">
        <v>16</v>
      </c>
      <c r="R32" s="398">
        <v>80</v>
      </c>
      <c r="S32" s="398">
        <v>16</v>
      </c>
      <c r="T32" s="398">
        <v>16.0218</v>
      </c>
      <c r="U32" s="398">
        <v>16</v>
      </c>
      <c r="V32" s="398">
        <v>16</v>
      </c>
      <c r="W32" s="398">
        <v>16.0218</v>
      </c>
      <c r="X32" s="398">
        <v>80.0436</v>
      </c>
      <c r="Y32" s="392">
        <v>16</v>
      </c>
      <c r="Z32" s="392">
        <v>16</v>
      </c>
      <c r="AA32" s="392">
        <v>16</v>
      </c>
      <c r="AB32" s="392">
        <v>16</v>
      </c>
      <c r="AC32" s="392">
        <v>16</v>
      </c>
      <c r="AD32" s="392">
        <v>80</v>
      </c>
      <c r="AE32" s="395" t="s">
        <v>41</v>
      </c>
      <c r="AF32" s="392">
        <v>81</v>
      </c>
      <c r="AG32" s="392">
        <v>73</v>
      </c>
      <c r="AH32" s="392">
        <v>63</v>
      </c>
      <c r="AI32" s="392">
        <v>56</v>
      </c>
      <c r="AJ32" s="392">
        <v>49</v>
      </c>
      <c r="AK32" s="392">
        <v>41</v>
      </c>
      <c r="AL32" s="392">
        <v>31.0546</v>
      </c>
      <c r="AM32" s="392">
        <v>22.3514</v>
      </c>
      <c r="AN32" s="392">
        <v>416.406</v>
      </c>
      <c r="AO32" s="392">
        <v>16</v>
      </c>
      <c r="AP32" s="392">
        <v>11</v>
      </c>
      <c r="AQ32" s="392">
        <v>10</v>
      </c>
      <c r="AR32" s="392">
        <v>7</v>
      </c>
      <c r="AS32" s="392">
        <v>8</v>
      </c>
      <c r="AT32" s="392">
        <v>52</v>
      </c>
      <c r="AU32" s="392">
        <v>36.9886</v>
      </c>
      <c r="AV32" s="392">
        <v>211.84380000000002</v>
      </c>
      <c r="AW32" s="392">
        <v>19.186600000000002</v>
      </c>
      <c r="AX32" s="392">
        <v>15.824000000000002</v>
      </c>
    </row>
    <row r="33" spans="1:50" s="260" customFormat="1" ht="4.5" customHeight="1" thickBot="1">
      <c r="A33" s="325"/>
      <c r="B33" s="338"/>
      <c r="C33" s="326"/>
      <c r="D33" s="327"/>
      <c r="E33" s="327"/>
      <c r="F33" s="327"/>
      <c r="G33" s="327"/>
      <c r="H33" s="327"/>
      <c r="I33" s="327"/>
      <c r="J33" s="327"/>
      <c r="K33" s="327"/>
      <c r="L33" s="328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30"/>
      <c r="X33" s="327"/>
      <c r="Y33" s="326"/>
      <c r="Z33" s="326"/>
      <c r="AA33" s="326"/>
      <c r="AB33" s="326"/>
      <c r="AC33" s="326"/>
      <c r="AD33" s="326"/>
      <c r="AE33" s="30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</row>
    <row r="34" spans="1:58" s="247" customFormat="1" ht="15" customHeight="1" thickBot="1">
      <c r="A34" s="296" t="s">
        <v>42</v>
      </c>
      <c r="B34" s="297">
        <v>8541</v>
      </c>
      <c r="C34" s="297">
        <v>9696</v>
      </c>
      <c r="D34" s="297">
        <v>13.1427446676906</v>
      </c>
      <c r="E34" s="297">
        <v>156</v>
      </c>
      <c r="F34" s="297">
        <v>169.1427446676906</v>
      </c>
      <c r="G34" s="297">
        <v>168</v>
      </c>
      <c r="H34" s="297">
        <v>168</v>
      </c>
      <c r="I34" s="297">
        <v>169</v>
      </c>
      <c r="J34" s="297">
        <v>170</v>
      </c>
      <c r="K34" s="297">
        <v>675</v>
      </c>
      <c r="L34" s="297"/>
      <c r="M34" s="297">
        <v>171</v>
      </c>
      <c r="N34" s="297">
        <v>172</v>
      </c>
      <c r="O34" s="297">
        <v>172</v>
      </c>
      <c r="P34" s="297">
        <v>172</v>
      </c>
      <c r="Q34" s="297">
        <v>172</v>
      </c>
      <c r="R34" s="297">
        <v>859</v>
      </c>
      <c r="S34" s="297">
        <v>173</v>
      </c>
      <c r="T34" s="297">
        <v>174</v>
      </c>
      <c r="U34" s="297">
        <v>174</v>
      </c>
      <c r="V34" s="297">
        <v>173</v>
      </c>
      <c r="W34" s="297">
        <v>173</v>
      </c>
      <c r="X34" s="297">
        <v>867</v>
      </c>
      <c r="Y34" s="386">
        <v>174</v>
      </c>
      <c r="Z34" s="386">
        <v>174</v>
      </c>
      <c r="AA34" s="386">
        <v>175</v>
      </c>
      <c r="AB34" s="386">
        <v>174</v>
      </c>
      <c r="AC34" s="386">
        <v>175</v>
      </c>
      <c r="AD34" s="386">
        <v>872</v>
      </c>
      <c r="AE34" s="386"/>
      <c r="AF34" s="386">
        <v>878</v>
      </c>
      <c r="AG34" s="386">
        <v>798</v>
      </c>
      <c r="AH34" s="386">
        <v>689</v>
      </c>
      <c r="AI34" s="386">
        <v>608</v>
      </c>
      <c r="AJ34" s="386">
        <v>532</v>
      </c>
      <c r="AK34" s="386">
        <v>448</v>
      </c>
      <c r="AL34" s="386">
        <v>338</v>
      </c>
      <c r="AM34" s="386">
        <v>243</v>
      </c>
      <c r="AN34" s="386">
        <v>4534</v>
      </c>
      <c r="AO34" s="386">
        <v>173</v>
      </c>
      <c r="AP34" s="386">
        <v>130</v>
      </c>
      <c r="AQ34" s="386">
        <v>103</v>
      </c>
      <c r="AR34" s="386">
        <v>77</v>
      </c>
      <c r="AS34" s="386">
        <v>82</v>
      </c>
      <c r="AT34" s="386">
        <v>565</v>
      </c>
      <c r="AU34" s="386">
        <v>397</v>
      </c>
      <c r="AV34" s="386">
        <v>2269</v>
      </c>
      <c r="AW34" s="386">
        <v>207</v>
      </c>
      <c r="AX34" s="386">
        <v>172</v>
      </c>
      <c r="AY34" s="443"/>
      <c r="AZ34" s="443"/>
      <c r="BA34" s="443"/>
      <c r="BB34" s="443"/>
      <c r="BC34" s="443"/>
      <c r="BD34" s="443"/>
      <c r="BE34" s="443"/>
      <c r="BF34" s="443"/>
    </row>
    <row r="35" spans="1:50" s="250" customFormat="1" ht="15" hidden="1">
      <c r="A35" s="332" t="s">
        <v>98</v>
      </c>
      <c r="B35" s="333"/>
      <c r="C35" s="333"/>
      <c r="D35" s="334">
        <v>13.1427446676906</v>
      </c>
      <c r="E35" s="334">
        <v>156</v>
      </c>
      <c r="F35" s="334">
        <v>169</v>
      </c>
      <c r="G35" s="334">
        <v>168</v>
      </c>
      <c r="H35" s="334">
        <v>168</v>
      </c>
      <c r="I35" s="334">
        <v>169</v>
      </c>
      <c r="J35" s="334">
        <v>170</v>
      </c>
      <c r="K35" s="334">
        <v>675</v>
      </c>
      <c r="L35" s="334"/>
      <c r="M35" s="334">
        <v>171</v>
      </c>
      <c r="N35" s="334">
        <v>172</v>
      </c>
      <c r="O35" s="334">
        <v>172</v>
      </c>
      <c r="P35" s="334">
        <v>172</v>
      </c>
      <c r="Q35" s="334">
        <v>172</v>
      </c>
      <c r="R35" s="334">
        <v>859</v>
      </c>
      <c r="S35" s="334">
        <v>173</v>
      </c>
      <c r="T35" s="334">
        <v>174</v>
      </c>
      <c r="U35" s="334">
        <v>174</v>
      </c>
      <c r="V35" s="334">
        <v>173</v>
      </c>
      <c r="W35" s="334">
        <v>173</v>
      </c>
      <c r="X35" s="337">
        <v>867</v>
      </c>
      <c r="Y35" s="442">
        <v>174</v>
      </c>
      <c r="Z35" s="442">
        <v>174</v>
      </c>
      <c r="AA35" s="442">
        <v>175</v>
      </c>
      <c r="AB35" s="442">
        <v>174</v>
      </c>
      <c r="AC35" s="442">
        <v>175</v>
      </c>
      <c r="AD35" s="339">
        <v>872</v>
      </c>
      <c r="AE35" s="333"/>
      <c r="AF35" s="333">
        <v>878</v>
      </c>
      <c r="AG35" s="333">
        <v>798</v>
      </c>
      <c r="AH35" s="333">
        <v>689</v>
      </c>
      <c r="AI35" s="333">
        <v>608</v>
      </c>
      <c r="AJ35" s="333">
        <v>532</v>
      </c>
      <c r="AK35" s="333">
        <v>448</v>
      </c>
      <c r="AL35" s="333">
        <v>338</v>
      </c>
      <c r="AM35" s="333">
        <v>243</v>
      </c>
      <c r="AN35" s="314">
        <v>4534</v>
      </c>
      <c r="AO35" s="333">
        <v>173</v>
      </c>
      <c r="AP35" s="333">
        <v>130</v>
      </c>
      <c r="AQ35" s="333">
        <v>103</v>
      </c>
      <c r="AR35" s="333">
        <v>77</v>
      </c>
      <c r="AS35" s="333">
        <v>82</v>
      </c>
      <c r="AT35" s="314">
        <v>565</v>
      </c>
      <c r="AU35" s="333">
        <v>397</v>
      </c>
      <c r="AV35" s="333">
        <v>2269</v>
      </c>
      <c r="AW35" s="333">
        <v>207</v>
      </c>
      <c r="AX35" s="333">
        <v>172</v>
      </c>
    </row>
    <row r="36" spans="1:50" s="238" customFormat="1" ht="13.5" customHeight="1">
      <c r="A36" s="457" t="s">
        <v>43</v>
      </c>
      <c r="B36" s="392">
        <v>4628</v>
      </c>
      <c r="C36" s="398">
        <v>5545</v>
      </c>
      <c r="D36" s="452">
        <v>7</v>
      </c>
      <c r="E36" s="452">
        <v>85</v>
      </c>
      <c r="F36" s="398">
        <v>92</v>
      </c>
      <c r="G36" s="398">
        <v>91</v>
      </c>
      <c r="H36" s="398">
        <v>91</v>
      </c>
      <c r="I36" s="398">
        <v>91</v>
      </c>
      <c r="J36" s="398">
        <v>92</v>
      </c>
      <c r="K36" s="398">
        <v>365</v>
      </c>
      <c r="L36" s="453" t="s">
        <v>43</v>
      </c>
      <c r="M36" s="398">
        <v>92</v>
      </c>
      <c r="N36" s="398">
        <v>93</v>
      </c>
      <c r="O36" s="398">
        <v>93</v>
      </c>
      <c r="P36" s="398">
        <v>93</v>
      </c>
      <c r="Q36" s="398">
        <v>93</v>
      </c>
      <c r="R36" s="398">
        <v>464</v>
      </c>
      <c r="S36" s="398">
        <v>94</v>
      </c>
      <c r="T36" s="398">
        <v>94</v>
      </c>
      <c r="U36" s="398">
        <v>94</v>
      </c>
      <c r="V36" s="398">
        <v>94</v>
      </c>
      <c r="W36" s="398">
        <v>94</v>
      </c>
      <c r="X36" s="398">
        <v>470</v>
      </c>
      <c r="Y36" s="392">
        <v>94</v>
      </c>
      <c r="Z36" s="396">
        <v>94</v>
      </c>
      <c r="AA36" s="392">
        <v>95</v>
      </c>
      <c r="AB36" s="392">
        <v>94</v>
      </c>
      <c r="AC36" s="392">
        <v>95</v>
      </c>
      <c r="AD36" s="392">
        <v>472</v>
      </c>
      <c r="AE36" s="395" t="s">
        <v>43</v>
      </c>
      <c r="AF36" s="392">
        <v>476</v>
      </c>
      <c r="AG36" s="392">
        <v>432</v>
      </c>
      <c r="AH36" s="396">
        <v>373</v>
      </c>
      <c r="AI36" s="396">
        <v>329</v>
      </c>
      <c r="AJ36" s="396">
        <v>288</v>
      </c>
      <c r="AK36" s="396">
        <v>242</v>
      </c>
      <c r="AL36" s="392">
        <v>182</v>
      </c>
      <c r="AM36" s="392">
        <v>130</v>
      </c>
      <c r="AN36" s="392">
        <v>2452</v>
      </c>
      <c r="AO36" s="392">
        <v>99</v>
      </c>
      <c r="AP36" s="392">
        <v>74</v>
      </c>
      <c r="AQ36" s="392">
        <v>56</v>
      </c>
      <c r="AR36" s="392">
        <v>41</v>
      </c>
      <c r="AS36" s="392">
        <v>43</v>
      </c>
      <c r="AT36" s="392">
        <v>313</v>
      </c>
      <c r="AU36" s="392">
        <v>215.13112399999997</v>
      </c>
      <c r="AV36" s="392">
        <v>1229.552948</v>
      </c>
      <c r="AW36" s="392">
        <v>112.171644</v>
      </c>
      <c r="AX36" s="392">
        <v>93.20542400000001</v>
      </c>
    </row>
    <row r="37" spans="1:50" s="238" customFormat="1" ht="15">
      <c r="A37" s="457" t="s">
        <v>44</v>
      </c>
      <c r="B37" s="392">
        <v>728</v>
      </c>
      <c r="C37" s="398">
        <v>825</v>
      </c>
      <c r="D37" s="452">
        <v>1.1427446676906</v>
      </c>
      <c r="E37" s="452">
        <v>13</v>
      </c>
      <c r="F37" s="398">
        <v>14.1427446676906</v>
      </c>
      <c r="G37" s="398">
        <v>14</v>
      </c>
      <c r="H37" s="398">
        <v>14</v>
      </c>
      <c r="I37" s="398">
        <v>14</v>
      </c>
      <c r="J37" s="398">
        <v>14</v>
      </c>
      <c r="K37" s="398">
        <v>56</v>
      </c>
      <c r="L37" s="453" t="s">
        <v>44</v>
      </c>
      <c r="M37" s="398">
        <v>15</v>
      </c>
      <c r="N37" s="398">
        <v>15</v>
      </c>
      <c r="O37" s="398">
        <v>15</v>
      </c>
      <c r="P37" s="398">
        <v>15</v>
      </c>
      <c r="Q37" s="398">
        <v>15</v>
      </c>
      <c r="R37" s="398">
        <v>75</v>
      </c>
      <c r="S37" s="398">
        <v>15</v>
      </c>
      <c r="T37" s="398">
        <v>15</v>
      </c>
      <c r="U37" s="398">
        <v>15</v>
      </c>
      <c r="V37" s="398">
        <v>15</v>
      </c>
      <c r="W37" s="398">
        <v>15</v>
      </c>
      <c r="X37" s="398">
        <v>75</v>
      </c>
      <c r="Y37" s="392">
        <v>15</v>
      </c>
      <c r="Z37" s="396">
        <v>15</v>
      </c>
      <c r="AA37" s="392">
        <v>15</v>
      </c>
      <c r="AB37" s="392">
        <v>15</v>
      </c>
      <c r="AC37" s="392">
        <v>15</v>
      </c>
      <c r="AD37" s="392">
        <v>75</v>
      </c>
      <c r="AE37" s="395" t="s">
        <v>44</v>
      </c>
      <c r="AF37" s="392">
        <v>75</v>
      </c>
      <c r="AG37" s="392">
        <v>68</v>
      </c>
      <c r="AH37" s="396">
        <v>59</v>
      </c>
      <c r="AI37" s="396">
        <v>52</v>
      </c>
      <c r="AJ37" s="396">
        <v>45</v>
      </c>
      <c r="AK37" s="396">
        <v>38</v>
      </c>
      <c r="AL37" s="392">
        <v>29</v>
      </c>
      <c r="AM37" s="392">
        <v>21</v>
      </c>
      <c r="AN37" s="392">
        <v>387</v>
      </c>
      <c r="AO37" s="392">
        <v>13</v>
      </c>
      <c r="AP37" s="392">
        <v>10</v>
      </c>
      <c r="AQ37" s="392">
        <v>9</v>
      </c>
      <c r="AR37" s="392">
        <v>7</v>
      </c>
      <c r="AS37" s="392">
        <v>7</v>
      </c>
      <c r="AT37" s="392">
        <v>46</v>
      </c>
      <c r="AU37" s="392">
        <v>33.771202</v>
      </c>
      <c r="AV37" s="392">
        <v>193.01475400000004</v>
      </c>
      <c r="AW37" s="392">
        <v>17.608662000000002</v>
      </c>
      <c r="AX37" s="392">
        <v>14.631352000000001</v>
      </c>
    </row>
    <row r="38" spans="1:50" s="238" customFormat="1" ht="15">
      <c r="A38" s="457" t="s">
        <v>45</v>
      </c>
      <c r="B38" s="392">
        <v>740</v>
      </c>
      <c r="C38" s="398">
        <v>840</v>
      </c>
      <c r="D38" s="452">
        <v>1</v>
      </c>
      <c r="E38" s="452">
        <v>13</v>
      </c>
      <c r="F38" s="398">
        <v>14</v>
      </c>
      <c r="G38" s="398">
        <v>15</v>
      </c>
      <c r="H38" s="398">
        <v>15</v>
      </c>
      <c r="I38" s="398">
        <v>15</v>
      </c>
      <c r="J38" s="398">
        <v>15</v>
      </c>
      <c r="K38" s="398">
        <v>60</v>
      </c>
      <c r="L38" s="453" t="s">
        <v>45</v>
      </c>
      <c r="M38" s="398">
        <v>15</v>
      </c>
      <c r="N38" s="398">
        <v>15</v>
      </c>
      <c r="O38" s="398">
        <v>15</v>
      </c>
      <c r="P38" s="398">
        <v>15</v>
      </c>
      <c r="Q38" s="398">
        <v>15</v>
      </c>
      <c r="R38" s="398">
        <v>75</v>
      </c>
      <c r="S38" s="398">
        <v>15</v>
      </c>
      <c r="T38" s="398">
        <v>15</v>
      </c>
      <c r="U38" s="398">
        <v>15</v>
      </c>
      <c r="V38" s="398">
        <v>15</v>
      </c>
      <c r="W38" s="398">
        <v>15</v>
      </c>
      <c r="X38" s="398">
        <v>75</v>
      </c>
      <c r="Y38" s="392">
        <v>15</v>
      </c>
      <c r="Z38" s="396">
        <v>15</v>
      </c>
      <c r="AA38" s="392">
        <v>15</v>
      </c>
      <c r="AB38" s="392">
        <v>15</v>
      </c>
      <c r="AC38" s="392">
        <v>15</v>
      </c>
      <c r="AD38" s="392">
        <v>75</v>
      </c>
      <c r="AE38" s="395" t="s">
        <v>45</v>
      </c>
      <c r="AF38" s="392">
        <v>76</v>
      </c>
      <c r="AG38" s="392">
        <v>69</v>
      </c>
      <c r="AH38" s="396">
        <v>60</v>
      </c>
      <c r="AI38" s="396">
        <v>53</v>
      </c>
      <c r="AJ38" s="396">
        <v>46</v>
      </c>
      <c r="AK38" s="396">
        <v>39</v>
      </c>
      <c r="AL38" s="392">
        <v>30</v>
      </c>
      <c r="AM38" s="392">
        <v>22</v>
      </c>
      <c r="AN38" s="392">
        <v>395</v>
      </c>
      <c r="AO38" s="392">
        <v>13</v>
      </c>
      <c r="AP38" s="392">
        <v>10</v>
      </c>
      <c r="AQ38" s="392">
        <v>9</v>
      </c>
      <c r="AR38" s="392">
        <v>7</v>
      </c>
      <c r="AS38" s="392">
        <v>7</v>
      </c>
      <c r="AT38" s="392">
        <v>46</v>
      </c>
      <c r="AU38" s="392">
        <v>34.407593</v>
      </c>
      <c r="AV38" s="392">
        <v>196.651961</v>
      </c>
      <c r="AW38" s="392">
        <v>17.940483</v>
      </c>
      <c r="AX38" s="392">
        <v>14.907067999999999</v>
      </c>
    </row>
    <row r="39" spans="1:50" s="238" customFormat="1" ht="15">
      <c r="A39" s="457" t="s">
        <v>46</v>
      </c>
      <c r="B39" s="392">
        <v>1502</v>
      </c>
      <c r="C39" s="398">
        <v>1511</v>
      </c>
      <c r="D39" s="452">
        <v>2</v>
      </c>
      <c r="E39" s="452">
        <v>27</v>
      </c>
      <c r="F39" s="398">
        <v>29</v>
      </c>
      <c r="G39" s="398">
        <v>30</v>
      </c>
      <c r="H39" s="398">
        <v>30</v>
      </c>
      <c r="I39" s="398">
        <v>30</v>
      </c>
      <c r="J39" s="398">
        <v>30</v>
      </c>
      <c r="K39" s="398">
        <v>120</v>
      </c>
      <c r="L39" s="453" t="s">
        <v>46</v>
      </c>
      <c r="M39" s="398">
        <v>30</v>
      </c>
      <c r="N39" s="398">
        <v>30</v>
      </c>
      <c r="O39" s="398">
        <v>30</v>
      </c>
      <c r="P39" s="398">
        <v>30</v>
      </c>
      <c r="Q39" s="398">
        <v>30</v>
      </c>
      <c r="R39" s="398">
        <v>150</v>
      </c>
      <c r="S39" s="398">
        <v>30</v>
      </c>
      <c r="T39" s="398">
        <v>31</v>
      </c>
      <c r="U39" s="398">
        <v>31</v>
      </c>
      <c r="V39" s="398">
        <v>30</v>
      </c>
      <c r="W39" s="398">
        <v>30</v>
      </c>
      <c r="X39" s="398">
        <v>152</v>
      </c>
      <c r="Y39" s="392">
        <v>31</v>
      </c>
      <c r="Z39" s="396">
        <v>31</v>
      </c>
      <c r="AA39" s="392">
        <v>31</v>
      </c>
      <c r="AB39" s="392">
        <v>31</v>
      </c>
      <c r="AC39" s="392">
        <v>31</v>
      </c>
      <c r="AD39" s="392">
        <v>155</v>
      </c>
      <c r="AE39" s="395" t="s">
        <v>46</v>
      </c>
      <c r="AF39" s="392">
        <v>154</v>
      </c>
      <c r="AG39" s="392">
        <v>141</v>
      </c>
      <c r="AH39" s="396">
        <v>121</v>
      </c>
      <c r="AI39" s="396">
        <v>107</v>
      </c>
      <c r="AJ39" s="396">
        <v>94</v>
      </c>
      <c r="AK39" s="396">
        <v>79</v>
      </c>
      <c r="AL39" s="392">
        <v>60</v>
      </c>
      <c r="AM39" s="392">
        <v>43</v>
      </c>
      <c r="AN39" s="392">
        <v>799</v>
      </c>
      <c r="AO39" s="392">
        <v>29</v>
      </c>
      <c r="AP39" s="392">
        <v>22</v>
      </c>
      <c r="AQ39" s="392">
        <v>18</v>
      </c>
      <c r="AR39" s="392">
        <v>13</v>
      </c>
      <c r="AS39" s="392">
        <v>15</v>
      </c>
      <c r="AT39" s="392">
        <v>97</v>
      </c>
      <c r="AU39" s="392">
        <v>69.82436000000001</v>
      </c>
      <c r="AV39" s="392">
        <v>399.07171999999997</v>
      </c>
      <c r="AW39" s="392">
        <v>36.407160000000005</v>
      </c>
      <c r="AX39" s="392">
        <v>30.25136</v>
      </c>
    </row>
    <row r="40" spans="1:50" s="238" customFormat="1" ht="15">
      <c r="A40" s="457" t="s">
        <v>47</v>
      </c>
      <c r="B40" s="392">
        <v>835</v>
      </c>
      <c r="C40" s="398">
        <v>832</v>
      </c>
      <c r="D40" s="452">
        <v>1</v>
      </c>
      <c r="E40" s="452">
        <v>16</v>
      </c>
      <c r="F40" s="398">
        <v>17</v>
      </c>
      <c r="G40" s="398">
        <v>16</v>
      </c>
      <c r="H40" s="398">
        <v>16</v>
      </c>
      <c r="I40" s="398">
        <v>17</v>
      </c>
      <c r="J40" s="398">
        <v>17</v>
      </c>
      <c r="K40" s="398">
        <v>66</v>
      </c>
      <c r="L40" s="453" t="s">
        <v>47</v>
      </c>
      <c r="M40" s="398">
        <v>17</v>
      </c>
      <c r="N40" s="398">
        <v>17</v>
      </c>
      <c r="O40" s="398">
        <v>17</v>
      </c>
      <c r="P40" s="398">
        <v>17</v>
      </c>
      <c r="Q40" s="398">
        <v>17</v>
      </c>
      <c r="R40" s="398">
        <v>85</v>
      </c>
      <c r="S40" s="398">
        <v>17</v>
      </c>
      <c r="T40" s="398">
        <v>17</v>
      </c>
      <c r="U40" s="398">
        <v>17</v>
      </c>
      <c r="V40" s="398">
        <v>17</v>
      </c>
      <c r="W40" s="398">
        <v>17</v>
      </c>
      <c r="X40" s="398">
        <v>85</v>
      </c>
      <c r="Y40" s="392">
        <v>17</v>
      </c>
      <c r="Z40" s="396">
        <v>17</v>
      </c>
      <c r="AA40" s="392">
        <v>17</v>
      </c>
      <c r="AB40" s="392">
        <v>17</v>
      </c>
      <c r="AC40" s="392">
        <v>17</v>
      </c>
      <c r="AD40" s="392">
        <v>85</v>
      </c>
      <c r="AE40" s="395" t="s">
        <v>47</v>
      </c>
      <c r="AF40" s="392">
        <v>86</v>
      </c>
      <c r="AG40" s="392">
        <v>78</v>
      </c>
      <c r="AH40" s="396">
        <v>67</v>
      </c>
      <c r="AI40" s="396">
        <v>59</v>
      </c>
      <c r="AJ40" s="396">
        <v>52</v>
      </c>
      <c r="AK40" s="396">
        <v>44</v>
      </c>
      <c r="AL40" s="392">
        <v>33</v>
      </c>
      <c r="AM40" s="392">
        <v>24</v>
      </c>
      <c r="AN40" s="392">
        <v>443</v>
      </c>
      <c r="AO40" s="392">
        <v>16</v>
      </c>
      <c r="AP40" s="392">
        <v>12</v>
      </c>
      <c r="AQ40" s="392">
        <v>10</v>
      </c>
      <c r="AR40" s="392">
        <v>8</v>
      </c>
      <c r="AS40" s="392">
        <v>8</v>
      </c>
      <c r="AT40" s="392">
        <v>54</v>
      </c>
      <c r="AU40" s="392">
        <v>38.825012</v>
      </c>
      <c r="AV40" s="392">
        <v>221.899124</v>
      </c>
      <c r="AW40" s="392">
        <v>20.243772</v>
      </c>
      <c r="AX40" s="392">
        <v>16.820912</v>
      </c>
    </row>
    <row r="41" spans="1:50" s="238" customFormat="1" ht="15">
      <c r="A41" s="457" t="s">
        <v>92</v>
      </c>
      <c r="B41" s="392">
        <v>108</v>
      </c>
      <c r="C41" s="398">
        <v>143</v>
      </c>
      <c r="D41" s="452">
        <v>1</v>
      </c>
      <c r="E41" s="452">
        <v>2</v>
      </c>
      <c r="F41" s="398">
        <v>3</v>
      </c>
      <c r="G41" s="398">
        <v>2</v>
      </c>
      <c r="H41" s="398">
        <v>2</v>
      </c>
      <c r="I41" s="398">
        <v>2</v>
      </c>
      <c r="J41" s="398">
        <v>2</v>
      </c>
      <c r="K41" s="398">
        <v>8</v>
      </c>
      <c r="L41" s="453" t="s">
        <v>92</v>
      </c>
      <c r="M41" s="398">
        <v>2</v>
      </c>
      <c r="N41" s="398">
        <v>2</v>
      </c>
      <c r="O41" s="398">
        <v>2</v>
      </c>
      <c r="P41" s="398">
        <v>2</v>
      </c>
      <c r="Q41" s="398">
        <v>2</v>
      </c>
      <c r="R41" s="398">
        <v>10</v>
      </c>
      <c r="S41" s="398">
        <v>2</v>
      </c>
      <c r="T41" s="398">
        <v>2</v>
      </c>
      <c r="U41" s="398">
        <v>2</v>
      </c>
      <c r="V41" s="398">
        <v>2</v>
      </c>
      <c r="W41" s="398">
        <v>2</v>
      </c>
      <c r="X41" s="398">
        <v>10</v>
      </c>
      <c r="Y41" s="392">
        <v>2</v>
      </c>
      <c r="Z41" s="396">
        <v>2</v>
      </c>
      <c r="AA41" s="392">
        <v>2</v>
      </c>
      <c r="AB41" s="392">
        <v>2</v>
      </c>
      <c r="AC41" s="392">
        <v>2</v>
      </c>
      <c r="AD41" s="392">
        <v>10</v>
      </c>
      <c r="AE41" s="395" t="s">
        <v>92</v>
      </c>
      <c r="AF41" s="392">
        <v>11</v>
      </c>
      <c r="AG41" s="392">
        <v>10</v>
      </c>
      <c r="AH41" s="396">
        <v>9</v>
      </c>
      <c r="AI41" s="396">
        <v>8</v>
      </c>
      <c r="AJ41" s="396">
        <v>7</v>
      </c>
      <c r="AK41" s="396">
        <v>6</v>
      </c>
      <c r="AL41" s="392">
        <v>4</v>
      </c>
      <c r="AM41" s="392">
        <v>3</v>
      </c>
      <c r="AN41" s="392">
        <v>58</v>
      </c>
      <c r="AO41" s="392">
        <v>3</v>
      </c>
      <c r="AP41" s="392">
        <v>2</v>
      </c>
      <c r="AQ41" s="392">
        <v>1</v>
      </c>
      <c r="AR41" s="392">
        <v>1</v>
      </c>
      <c r="AS41" s="392">
        <v>2</v>
      </c>
      <c r="AT41" s="392">
        <v>9</v>
      </c>
      <c r="AU41" s="392">
        <v>5.040709</v>
      </c>
      <c r="AV41" s="392">
        <v>28.809493000000003</v>
      </c>
      <c r="AW41" s="392">
        <v>2.628279</v>
      </c>
      <c r="AX41" s="392">
        <v>2.1838840000000004</v>
      </c>
    </row>
    <row r="42" spans="1:50" s="260" customFormat="1" ht="4.5" customHeight="1" thickBot="1">
      <c r="A42" s="325"/>
      <c r="B42" s="326"/>
      <c r="C42" s="326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9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</row>
    <row r="43" spans="1:50" s="247" customFormat="1" ht="15.75" thickBot="1">
      <c r="A43" s="296" t="s">
        <v>48</v>
      </c>
      <c r="B43" s="297">
        <v>8699</v>
      </c>
      <c r="C43" s="297">
        <v>8809</v>
      </c>
      <c r="D43" s="297">
        <v>13</v>
      </c>
      <c r="E43" s="297">
        <v>159</v>
      </c>
      <c r="F43" s="297">
        <v>172</v>
      </c>
      <c r="G43" s="297">
        <v>171</v>
      </c>
      <c r="H43" s="297">
        <v>172</v>
      </c>
      <c r="I43" s="297">
        <v>172</v>
      </c>
      <c r="J43" s="297">
        <v>173</v>
      </c>
      <c r="K43" s="297">
        <v>688</v>
      </c>
      <c r="L43" s="280" t="s">
        <v>48</v>
      </c>
      <c r="M43" s="297">
        <v>174</v>
      </c>
      <c r="N43" s="298">
        <v>175</v>
      </c>
      <c r="O43" s="297">
        <v>175</v>
      </c>
      <c r="P43" s="297">
        <v>175</v>
      </c>
      <c r="Q43" s="297">
        <v>176</v>
      </c>
      <c r="R43" s="297">
        <v>875</v>
      </c>
      <c r="S43" s="297">
        <v>176</v>
      </c>
      <c r="T43" s="297">
        <v>177</v>
      </c>
      <c r="U43" s="297">
        <v>177</v>
      </c>
      <c r="V43" s="297">
        <v>177</v>
      </c>
      <c r="W43" s="297">
        <v>176</v>
      </c>
      <c r="X43" s="297">
        <v>883</v>
      </c>
      <c r="Y43" s="386">
        <v>177</v>
      </c>
      <c r="Z43" s="386">
        <v>178</v>
      </c>
      <c r="AA43" s="386">
        <v>178</v>
      </c>
      <c r="AB43" s="386">
        <v>178</v>
      </c>
      <c r="AC43" s="386">
        <v>178</v>
      </c>
      <c r="AD43" s="386">
        <v>889</v>
      </c>
      <c r="AE43" s="387" t="s">
        <v>48</v>
      </c>
      <c r="AF43" s="386">
        <v>893</v>
      </c>
      <c r="AG43" s="386">
        <v>812</v>
      </c>
      <c r="AH43" s="386">
        <v>702</v>
      </c>
      <c r="AI43" s="386">
        <v>620</v>
      </c>
      <c r="AJ43" s="386">
        <v>542</v>
      </c>
      <c r="AK43" s="386">
        <v>456</v>
      </c>
      <c r="AL43" s="386">
        <v>344</v>
      </c>
      <c r="AM43" s="386">
        <v>248</v>
      </c>
      <c r="AN43" s="386">
        <v>4617</v>
      </c>
      <c r="AO43" s="297">
        <v>176</v>
      </c>
      <c r="AP43" s="297">
        <v>132</v>
      </c>
      <c r="AQ43" s="297">
        <v>105</v>
      </c>
      <c r="AR43" s="297">
        <v>79</v>
      </c>
      <c r="AS43" s="297">
        <v>83</v>
      </c>
      <c r="AT43" s="297">
        <v>575</v>
      </c>
      <c r="AU43" s="297">
        <v>417</v>
      </c>
      <c r="AV43" s="297">
        <v>2389</v>
      </c>
      <c r="AW43" s="297">
        <v>210</v>
      </c>
      <c r="AX43" s="297">
        <v>175</v>
      </c>
    </row>
    <row r="44" spans="1:50" s="250" customFormat="1" ht="8.25" customHeight="1" hidden="1">
      <c r="A44" s="332" t="s">
        <v>98</v>
      </c>
      <c r="B44" s="333"/>
      <c r="C44" s="333"/>
      <c r="D44" s="334"/>
      <c r="E44" s="334"/>
      <c r="F44" s="334">
        <v>172</v>
      </c>
      <c r="G44" s="334">
        <v>171</v>
      </c>
      <c r="H44" s="334">
        <v>172</v>
      </c>
      <c r="I44" s="334">
        <v>172</v>
      </c>
      <c r="J44" s="334">
        <v>173</v>
      </c>
      <c r="K44" s="334">
        <v>688</v>
      </c>
      <c r="L44" s="334"/>
      <c r="M44" s="334">
        <v>174</v>
      </c>
      <c r="N44" s="334">
        <v>175</v>
      </c>
      <c r="O44" s="334">
        <v>175</v>
      </c>
      <c r="P44" s="334">
        <v>175</v>
      </c>
      <c r="Q44" s="334">
        <v>176</v>
      </c>
      <c r="R44" s="320"/>
      <c r="S44" s="334">
        <v>176</v>
      </c>
      <c r="T44" s="334">
        <v>177</v>
      </c>
      <c r="U44" s="334">
        <v>177</v>
      </c>
      <c r="V44" s="334">
        <v>177</v>
      </c>
      <c r="W44" s="334">
        <v>176</v>
      </c>
      <c r="X44" s="337">
        <v>883</v>
      </c>
      <c r="Y44" s="333">
        <v>177</v>
      </c>
      <c r="Z44" s="333">
        <v>178</v>
      </c>
      <c r="AA44" s="333">
        <v>178</v>
      </c>
      <c r="AB44" s="333">
        <v>178</v>
      </c>
      <c r="AC44" s="333">
        <v>178</v>
      </c>
      <c r="AD44" s="332">
        <v>889</v>
      </c>
      <c r="AE44" s="333"/>
      <c r="AF44" s="333">
        <v>893</v>
      </c>
      <c r="AG44" s="333">
        <v>812</v>
      </c>
      <c r="AH44" s="333">
        <v>702</v>
      </c>
      <c r="AI44" s="333">
        <v>620</v>
      </c>
      <c r="AJ44" s="333">
        <v>542</v>
      </c>
      <c r="AK44" s="333">
        <v>456</v>
      </c>
      <c r="AL44" s="333">
        <v>344</v>
      </c>
      <c r="AM44" s="333">
        <v>248</v>
      </c>
      <c r="AN44" s="333"/>
      <c r="AO44" s="333">
        <v>176</v>
      </c>
      <c r="AP44" s="333">
        <v>132</v>
      </c>
      <c r="AQ44" s="333">
        <v>105</v>
      </c>
      <c r="AR44" s="333">
        <v>79</v>
      </c>
      <c r="AS44" s="333">
        <v>83</v>
      </c>
      <c r="AT44" s="333"/>
      <c r="AU44" s="333">
        <v>417</v>
      </c>
      <c r="AV44" s="333">
        <v>2389</v>
      </c>
      <c r="AW44" s="333">
        <v>210</v>
      </c>
      <c r="AX44" s="333">
        <v>175</v>
      </c>
    </row>
    <row r="45" spans="1:50" s="238" customFormat="1" ht="15">
      <c r="A45" s="391" t="s">
        <v>49</v>
      </c>
      <c r="B45" s="392">
        <v>8699</v>
      </c>
      <c r="C45" s="398">
        <v>8809</v>
      </c>
      <c r="D45" s="452">
        <v>13</v>
      </c>
      <c r="E45" s="452">
        <v>159</v>
      </c>
      <c r="F45" s="398">
        <v>172</v>
      </c>
      <c r="G45" s="398">
        <v>171</v>
      </c>
      <c r="H45" s="398">
        <v>172</v>
      </c>
      <c r="I45" s="398">
        <v>172</v>
      </c>
      <c r="J45" s="398">
        <v>173</v>
      </c>
      <c r="K45" s="398">
        <v>688</v>
      </c>
      <c r="L45" s="453" t="s">
        <v>49</v>
      </c>
      <c r="M45" s="398">
        <v>174</v>
      </c>
      <c r="N45" s="398">
        <v>175</v>
      </c>
      <c r="O45" s="398">
        <v>175</v>
      </c>
      <c r="P45" s="398">
        <v>175</v>
      </c>
      <c r="Q45" s="398">
        <v>176</v>
      </c>
      <c r="R45" s="398">
        <v>875</v>
      </c>
      <c r="S45" s="398">
        <v>176</v>
      </c>
      <c r="T45" s="398">
        <v>177</v>
      </c>
      <c r="U45" s="398">
        <v>177</v>
      </c>
      <c r="V45" s="398">
        <v>177</v>
      </c>
      <c r="W45" s="398">
        <v>176</v>
      </c>
      <c r="X45" s="398">
        <v>883</v>
      </c>
      <c r="Y45" s="392">
        <v>177</v>
      </c>
      <c r="Z45" s="392">
        <v>178</v>
      </c>
      <c r="AA45" s="392">
        <v>178</v>
      </c>
      <c r="AB45" s="392">
        <v>178</v>
      </c>
      <c r="AC45" s="392">
        <v>178</v>
      </c>
      <c r="AD45" s="392">
        <v>889</v>
      </c>
      <c r="AE45" s="395" t="s">
        <v>49</v>
      </c>
      <c r="AF45" s="392">
        <v>893</v>
      </c>
      <c r="AG45" s="392">
        <v>812</v>
      </c>
      <c r="AH45" s="392">
        <v>702</v>
      </c>
      <c r="AI45" s="392">
        <v>620</v>
      </c>
      <c r="AJ45" s="392">
        <v>542</v>
      </c>
      <c r="AK45" s="392">
        <v>456</v>
      </c>
      <c r="AL45" s="392">
        <v>344</v>
      </c>
      <c r="AM45" s="392">
        <v>248</v>
      </c>
      <c r="AN45" s="392">
        <v>4617</v>
      </c>
      <c r="AO45" s="392">
        <v>176</v>
      </c>
      <c r="AP45" s="392">
        <v>132</v>
      </c>
      <c r="AQ45" s="392">
        <v>105</v>
      </c>
      <c r="AR45" s="392">
        <v>79</v>
      </c>
      <c r="AS45" s="392">
        <v>83</v>
      </c>
      <c r="AT45" s="392">
        <v>575</v>
      </c>
      <c r="AU45" s="392">
        <v>417</v>
      </c>
      <c r="AV45" s="392">
        <v>2389</v>
      </c>
      <c r="AW45" s="392">
        <v>210</v>
      </c>
      <c r="AX45" s="392">
        <v>175</v>
      </c>
    </row>
    <row r="46" spans="1:50" s="261" customFormat="1" ht="3.75" customHeight="1" thickBot="1">
      <c r="A46" s="325"/>
      <c r="B46" s="340"/>
      <c r="C46" s="340"/>
      <c r="D46" s="341"/>
      <c r="E46" s="341"/>
      <c r="F46" s="341"/>
      <c r="G46" s="341"/>
      <c r="H46" s="341"/>
      <c r="I46" s="341"/>
      <c r="J46" s="341"/>
      <c r="K46" s="341"/>
      <c r="L46" s="342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0"/>
      <c r="Z46" s="340"/>
      <c r="AA46" s="340"/>
      <c r="AB46" s="340"/>
      <c r="AC46" s="340"/>
      <c r="AD46" s="340"/>
      <c r="AE46" s="343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40"/>
      <c r="AQ46" s="340"/>
      <c r="AR46" s="340"/>
      <c r="AS46" s="340"/>
      <c r="AT46" s="340"/>
      <c r="AU46" s="340"/>
      <c r="AV46" s="340"/>
      <c r="AW46" s="340"/>
      <c r="AX46" s="340"/>
    </row>
    <row r="47" spans="1:50" s="247" customFormat="1" ht="15.75" thickBot="1">
      <c r="A47" s="315" t="s">
        <v>138</v>
      </c>
      <c r="B47" s="297">
        <v>6499.3770986</v>
      </c>
      <c r="C47" s="297">
        <v>7102</v>
      </c>
      <c r="D47" s="297">
        <v>10.066711399999999</v>
      </c>
      <c r="E47" s="297">
        <v>119</v>
      </c>
      <c r="F47" s="297">
        <v>129.0667114</v>
      </c>
      <c r="G47" s="297">
        <v>128.1038208</v>
      </c>
      <c r="H47" s="297">
        <v>128</v>
      </c>
      <c r="I47" s="297">
        <v>129</v>
      </c>
      <c r="J47" s="297">
        <v>130</v>
      </c>
      <c r="K47" s="297">
        <v>515.1038208</v>
      </c>
      <c r="L47" s="280" t="s">
        <v>50</v>
      </c>
      <c r="M47" s="297">
        <v>130.160182</v>
      </c>
      <c r="N47" s="297">
        <v>130.8378592</v>
      </c>
      <c r="O47" s="297">
        <v>130.8378592</v>
      </c>
      <c r="P47" s="297">
        <v>131</v>
      </c>
      <c r="Q47" s="297">
        <v>131</v>
      </c>
      <c r="R47" s="297">
        <v>653.8359003999999</v>
      </c>
      <c r="S47" s="297">
        <v>131</v>
      </c>
      <c r="T47" s="297">
        <v>131</v>
      </c>
      <c r="U47" s="297">
        <v>132</v>
      </c>
      <c r="V47" s="297">
        <v>132</v>
      </c>
      <c r="W47" s="297">
        <v>132</v>
      </c>
      <c r="X47" s="297">
        <v>658</v>
      </c>
      <c r="Y47" s="386">
        <v>131</v>
      </c>
      <c r="Z47" s="386">
        <v>133</v>
      </c>
      <c r="AA47" s="386">
        <v>132</v>
      </c>
      <c r="AB47" s="386">
        <v>133</v>
      </c>
      <c r="AC47" s="386">
        <v>133</v>
      </c>
      <c r="AD47" s="386">
        <v>662</v>
      </c>
      <c r="AE47" s="387" t="s">
        <v>50</v>
      </c>
      <c r="AF47" s="386">
        <v>667</v>
      </c>
      <c r="AG47" s="386">
        <v>607</v>
      </c>
      <c r="AH47" s="386">
        <v>525</v>
      </c>
      <c r="AI47" s="386">
        <v>463</v>
      </c>
      <c r="AJ47" s="386">
        <v>405</v>
      </c>
      <c r="AK47" s="386">
        <v>341</v>
      </c>
      <c r="AL47" s="386">
        <v>257</v>
      </c>
      <c r="AM47" s="386">
        <v>185</v>
      </c>
      <c r="AN47" s="386">
        <v>3450</v>
      </c>
      <c r="AO47" s="297">
        <v>132</v>
      </c>
      <c r="AP47" s="297">
        <v>99</v>
      </c>
      <c r="AQ47" s="297">
        <v>79</v>
      </c>
      <c r="AR47" s="297">
        <v>59</v>
      </c>
      <c r="AS47" s="297">
        <v>62</v>
      </c>
      <c r="AT47" s="297">
        <v>431</v>
      </c>
      <c r="AU47" s="297">
        <v>307</v>
      </c>
      <c r="AV47" s="297">
        <v>1754</v>
      </c>
      <c r="AW47" s="297">
        <v>158</v>
      </c>
      <c r="AX47" s="297">
        <v>131</v>
      </c>
    </row>
    <row r="48" spans="1:50" s="262" customFormat="1" ht="15" hidden="1">
      <c r="A48" s="344" t="s">
        <v>98</v>
      </c>
      <c r="B48" s="345"/>
      <c r="C48" s="345"/>
      <c r="D48" s="346"/>
      <c r="E48" s="346"/>
      <c r="F48" s="346">
        <v>129</v>
      </c>
      <c r="G48" s="346">
        <v>128</v>
      </c>
      <c r="H48" s="346">
        <v>128</v>
      </c>
      <c r="I48" s="346">
        <v>129</v>
      </c>
      <c r="J48" s="346">
        <v>130</v>
      </c>
      <c r="K48" s="346">
        <v>515</v>
      </c>
      <c r="L48" s="346"/>
      <c r="M48" s="346">
        <v>130</v>
      </c>
      <c r="N48" s="346">
        <v>131</v>
      </c>
      <c r="O48" s="346">
        <v>131</v>
      </c>
      <c r="P48" s="346">
        <v>131</v>
      </c>
      <c r="Q48" s="346">
        <v>131</v>
      </c>
      <c r="R48" s="321">
        <v>654</v>
      </c>
      <c r="S48" s="346">
        <v>131</v>
      </c>
      <c r="T48" s="346">
        <v>131</v>
      </c>
      <c r="U48" s="346">
        <v>132</v>
      </c>
      <c r="V48" s="346">
        <v>132</v>
      </c>
      <c r="W48" s="346">
        <v>132</v>
      </c>
      <c r="X48" s="335">
        <v>658</v>
      </c>
      <c r="Y48" s="345">
        <v>131</v>
      </c>
      <c r="Z48" s="345">
        <v>133</v>
      </c>
      <c r="AA48" s="345">
        <v>132</v>
      </c>
      <c r="AB48" s="345">
        <v>133</v>
      </c>
      <c r="AC48" s="345">
        <v>133</v>
      </c>
      <c r="AD48" s="332">
        <v>662</v>
      </c>
      <c r="AE48" s="345"/>
      <c r="AF48" s="345">
        <v>667</v>
      </c>
      <c r="AG48" s="345">
        <v>607</v>
      </c>
      <c r="AH48" s="345">
        <v>525</v>
      </c>
      <c r="AI48" s="345">
        <v>463</v>
      </c>
      <c r="AJ48" s="345">
        <v>405</v>
      </c>
      <c r="AK48" s="345">
        <v>341</v>
      </c>
      <c r="AL48" s="345">
        <v>257</v>
      </c>
      <c r="AM48" s="345">
        <v>185</v>
      </c>
      <c r="AN48" s="314">
        <v>3450</v>
      </c>
      <c r="AO48" s="345">
        <v>132</v>
      </c>
      <c r="AP48" s="345">
        <v>99</v>
      </c>
      <c r="AQ48" s="345">
        <v>79</v>
      </c>
      <c r="AR48" s="345">
        <v>59</v>
      </c>
      <c r="AS48" s="345">
        <v>62</v>
      </c>
      <c r="AT48" s="314">
        <v>431</v>
      </c>
      <c r="AU48" s="314">
        <v>307</v>
      </c>
      <c r="AV48" s="345">
        <v>1754</v>
      </c>
      <c r="AW48" s="345">
        <v>158</v>
      </c>
      <c r="AX48" s="345">
        <v>131</v>
      </c>
    </row>
    <row r="49" spans="1:50" s="238" customFormat="1" ht="15">
      <c r="A49" s="391" t="s">
        <v>51</v>
      </c>
      <c r="B49" s="392">
        <v>2770.1545567999997</v>
      </c>
      <c r="C49" s="393">
        <v>3266</v>
      </c>
      <c r="D49" s="452">
        <v>3</v>
      </c>
      <c r="E49" s="452">
        <v>51</v>
      </c>
      <c r="F49" s="398">
        <v>54</v>
      </c>
      <c r="G49" s="398">
        <v>55</v>
      </c>
      <c r="H49" s="398">
        <v>55</v>
      </c>
      <c r="I49" s="398">
        <v>55</v>
      </c>
      <c r="J49" s="398">
        <v>55</v>
      </c>
      <c r="K49" s="398">
        <v>220</v>
      </c>
      <c r="L49" s="453" t="s">
        <v>51</v>
      </c>
      <c r="M49" s="398">
        <v>55.411615999999995</v>
      </c>
      <c r="N49" s="398">
        <v>55.8378592</v>
      </c>
      <c r="O49" s="398">
        <v>55.8378592</v>
      </c>
      <c r="P49" s="398">
        <v>55</v>
      </c>
      <c r="Q49" s="398">
        <v>55</v>
      </c>
      <c r="R49" s="398">
        <v>277.0873344</v>
      </c>
      <c r="S49" s="458">
        <v>56</v>
      </c>
      <c r="T49" s="458">
        <v>56</v>
      </c>
      <c r="U49" s="398">
        <v>56</v>
      </c>
      <c r="V49" s="398">
        <v>56</v>
      </c>
      <c r="W49" s="398">
        <v>56</v>
      </c>
      <c r="X49" s="398">
        <v>280</v>
      </c>
      <c r="Y49" s="392">
        <v>56</v>
      </c>
      <c r="Z49" s="392">
        <v>56</v>
      </c>
      <c r="AA49" s="392">
        <v>56</v>
      </c>
      <c r="AB49" s="392">
        <v>57</v>
      </c>
      <c r="AC49" s="392">
        <v>57</v>
      </c>
      <c r="AD49" s="392">
        <v>282</v>
      </c>
      <c r="AE49" s="395" t="s">
        <v>51</v>
      </c>
      <c r="AF49" s="392">
        <v>285</v>
      </c>
      <c r="AG49" s="392">
        <v>259</v>
      </c>
      <c r="AH49" s="392">
        <v>224</v>
      </c>
      <c r="AI49" s="392">
        <v>197</v>
      </c>
      <c r="AJ49" s="392">
        <v>173</v>
      </c>
      <c r="AK49" s="392">
        <v>145</v>
      </c>
      <c r="AL49" s="392">
        <v>109</v>
      </c>
      <c r="AM49" s="392">
        <v>79</v>
      </c>
      <c r="AN49" s="392">
        <v>1471</v>
      </c>
      <c r="AO49" s="392">
        <v>56</v>
      </c>
      <c r="AP49" s="392">
        <v>42</v>
      </c>
      <c r="AQ49" s="392">
        <v>35</v>
      </c>
      <c r="AR49" s="392">
        <v>26</v>
      </c>
      <c r="AS49" s="392">
        <v>27</v>
      </c>
      <c r="AT49" s="392">
        <v>186</v>
      </c>
      <c r="AU49" s="392">
        <v>130.85666239999998</v>
      </c>
      <c r="AV49" s="392">
        <v>747.6305728</v>
      </c>
      <c r="AW49" s="392">
        <v>67.34642559999999</v>
      </c>
      <c r="AX49" s="392">
        <v>55.8378592</v>
      </c>
    </row>
    <row r="50" spans="1:50" s="238" customFormat="1" ht="15">
      <c r="A50" s="391" t="s">
        <v>53</v>
      </c>
      <c r="B50" s="392">
        <v>1337.2225417999998</v>
      </c>
      <c r="C50" s="398">
        <v>1578</v>
      </c>
      <c r="D50" s="452">
        <v>2.0667114</v>
      </c>
      <c r="E50" s="452">
        <v>24</v>
      </c>
      <c r="F50" s="398">
        <v>26.0667114</v>
      </c>
      <c r="G50" s="398">
        <v>26</v>
      </c>
      <c r="H50" s="398">
        <v>26</v>
      </c>
      <c r="I50" s="398">
        <v>27</v>
      </c>
      <c r="J50" s="398">
        <v>27</v>
      </c>
      <c r="K50" s="398">
        <v>106</v>
      </c>
      <c r="L50" s="453" t="s">
        <v>52</v>
      </c>
      <c r="M50" s="398">
        <v>26.748566</v>
      </c>
      <c r="N50" s="398">
        <v>27</v>
      </c>
      <c r="O50" s="398">
        <v>27</v>
      </c>
      <c r="P50" s="398">
        <v>27</v>
      </c>
      <c r="Q50" s="398">
        <v>27</v>
      </c>
      <c r="R50" s="398">
        <v>134.74856599999998</v>
      </c>
      <c r="S50" s="458">
        <v>27</v>
      </c>
      <c r="T50" s="398">
        <v>27</v>
      </c>
      <c r="U50" s="398">
        <v>27</v>
      </c>
      <c r="V50" s="398">
        <v>27</v>
      </c>
      <c r="W50" s="398">
        <v>27</v>
      </c>
      <c r="X50" s="398">
        <v>135</v>
      </c>
      <c r="Y50" s="392">
        <v>27</v>
      </c>
      <c r="Z50" s="392">
        <v>27</v>
      </c>
      <c r="AA50" s="392">
        <v>27</v>
      </c>
      <c r="AB50" s="392">
        <v>27</v>
      </c>
      <c r="AC50" s="392">
        <v>27</v>
      </c>
      <c r="AD50" s="392">
        <v>135</v>
      </c>
      <c r="AE50" s="395" t="s">
        <v>52</v>
      </c>
      <c r="AF50" s="392">
        <v>137</v>
      </c>
      <c r="AG50" s="392">
        <v>125</v>
      </c>
      <c r="AH50" s="392">
        <v>108</v>
      </c>
      <c r="AI50" s="392">
        <v>95</v>
      </c>
      <c r="AJ50" s="392">
        <v>83</v>
      </c>
      <c r="AK50" s="392">
        <v>70</v>
      </c>
      <c r="AL50" s="392">
        <v>53</v>
      </c>
      <c r="AM50" s="392">
        <v>38</v>
      </c>
      <c r="AN50" s="394">
        <v>709</v>
      </c>
      <c r="AO50" s="392">
        <v>26</v>
      </c>
      <c r="AP50" s="392">
        <v>20</v>
      </c>
      <c r="AQ50" s="392">
        <v>18</v>
      </c>
      <c r="AR50" s="392">
        <v>13</v>
      </c>
      <c r="AS50" s="392">
        <v>14</v>
      </c>
      <c r="AT50" s="392">
        <v>91</v>
      </c>
      <c r="AU50" s="392">
        <v>63.1677674</v>
      </c>
      <c r="AV50" s="392">
        <v>360.8998828</v>
      </c>
      <c r="AW50" s="392">
        <v>32.509795600000004</v>
      </c>
      <c r="AX50" s="392">
        <v>26.954324200000002</v>
      </c>
    </row>
    <row r="51" spans="1:50" s="238" customFormat="1" ht="15">
      <c r="A51" s="391" t="s">
        <v>52</v>
      </c>
      <c r="B51" s="392">
        <v>1963</v>
      </c>
      <c r="C51" s="398">
        <v>2258</v>
      </c>
      <c r="D51" s="452">
        <v>3</v>
      </c>
      <c r="E51" s="452">
        <v>36</v>
      </c>
      <c r="F51" s="398">
        <v>39</v>
      </c>
      <c r="G51" s="398">
        <v>38.668313600000005</v>
      </c>
      <c r="H51" s="398">
        <v>39</v>
      </c>
      <c r="I51" s="398">
        <v>39</v>
      </c>
      <c r="J51" s="398">
        <v>40</v>
      </c>
      <c r="K51" s="398">
        <v>156.6683136</v>
      </c>
      <c r="L51" s="453" t="s">
        <v>53</v>
      </c>
      <c r="M51" s="398">
        <v>40</v>
      </c>
      <c r="N51" s="398">
        <v>40</v>
      </c>
      <c r="O51" s="398">
        <v>39</v>
      </c>
      <c r="P51" s="398">
        <v>40</v>
      </c>
      <c r="Q51" s="398">
        <v>40</v>
      </c>
      <c r="R51" s="398">
        <v>199</v>
      </c>
      <c r="S51" s="458">
        <v>40</v>
      </c>
      <c r="T51" s="398">
        <v>40</v>
      </c>
      <c r="U51" s="398">
        <v>40</v>
      </c>
      <c r="V51" s="398">
        <v>41</v>
      </c>
      <c r="W51" s="398">
        <v>40</v>
      </c>
      <c r="X51" s="398">
        <v>201</v>
      </c>
      <c r="Y51" s="392">
        <v>40</v>
      </c>
      <c r="Z51" s="392">
        <v>42</v>
      </c>
      <c r="AA51" s="392">
        <v>41</v>
      </c>
      <c r="AB51" s="392">
        <v>40</v>
      </c>
      <c r="AC51" s="392">
        <v>40</v>
      </c>
      <c r="AD51" s="392">
        <v>203</v>
      </c>
      <c r="AE51" s="395" t="s">
        <v>53</v>
      </c>
      <c r="AF51" s="392">
        <v>201</v>
      </c>
      <c r="AG51" s="392">
        <v>186</v>
      </c>
      <c r="AH51" s="392">
        <v>158</v>
      </c>
      <c r="AI51" s="392">
        <v>140</v>
      </c>
      <c r="AJ51" s="392">
        <v>122</v>
      </c>
      <c r="AK51" s="392">
        <v>103</v>
      </c>
      <c r="AL51" s="392">
        <v>78</v>
      </c>
      <c r="AM51" s="392">
        <v>56</v>
      </c>
      <c r="AN51" s="392">
        <v>1044</v>
      </c>
      <c r="AO51" s="392">
        <v>41</v>
      </c>
      <c r="AP51" s="392">
        <v>30</v>
      </c>
      <c r="AQ51" s="392">
        <v>20</v>
      </c>
      <c r="AR51" s="392">
        <v>14</v>
      </c>
      <c r="AS51" s="392">
        <v>15</v>
      </c>
      <c r="AT51" s="392">
        <v>120</v>
      </c>
      <c r="AU51" s="392">
        <v>92.74353339999999</v>
      </c>
      <c r="AV51" s="392">
        <v>529.8767348</v>
      </c>
      <c r="AW51" s="392">
        <v>47.7311996</v>
      </c>
      <c r="AX51" s="392">
        <v>39.5746022</v>
      </c>
    </row>
    <row r="52" spans="1:53" s="244" customFormat="1" ht="15">
      <c r="A52" s="391" t="s">
        <v>128</v>
      </c>
      <c r="B52" s="392">
        <v>429</v>
      </c>
      <c r="C52" s="453"/>
      <c r="D52" s="459">
        <v>2</v>
      </c>
      <c r="E52" s="452">
        <v>8</v>
      </c>
      <c r="F52" s="398">
        <v>10</v>
      </c>
      <c r="G52" s="398">
        <v>8.4355072</v>
      </c>
      <c r="H52" s="398">
        <v>8</v>
      </c>
      <c r="I52" s="398">
        <v>8</v>
      </c>
      <c r="J52" s="398">
        <v>8</v>
      </c>
      <c r="K52" s="398">
        <v>32.4355072</v>
      </c>
      <c r="L52" s="460" t="s">
        <v>128</v>
      </c>
      <c r="M52" s="398">
        <v>8</v>
      </c>
      <c r="N52" s="398">
        <v>8</v>
      </c>
      <c r="O52" s="398">
        <v>9</v>
      </c>
      <c r="P52" s="398">
        <v>9</v>
      </c>
      <c r="Q52" s="398">
        <v>9</v>
      </c>
      <c r="R52" s="398">
        <v>43</v>
      </c>
      <c r="S52" s="458">
        <v>8</v>
      </c>
      <c r="T52" s="398">
        <v>8</v>
      </c>
      <c r="U52" s="398">
        <v>9</v>
      </c>
      <c r="V52" s="398">
        <v>8</v>
      </c>
      <c r="W52" s="398">
        <v>9</v>
      </c>
      <c r="X52" s="398">
        <v>42</v>
      </c>
      <c r="Y52" s="392">
        <v>8</v>
      </c>
      <c r="Z52" s="392">
        <v>8</v>
      </c>
      <c r="AA52" s="392">
        <v>8</v>
      </c>
      <c r="AB52" s="392">
        <v>9</v>
      </c>
      <c r="AC52" s="392">
        <v>9</v>
      </c>
      <c r="AD52" s="392">
        <v>42</v>
      </c>
      <c r="AE52" s="461" t="s">
        <v>128</v>
      </c>
      <c r="AF52" s="392">
        <v>44</v>
      </c>
      <c r="AG52" s="392">
        <v>37</v>
      </c>
      <c r="AH52" s="392">
        <v>35</v>
      </c>
      <c r="AI52" s="392">
        <v>31</v>
      </c>
      <c r="AJ52" s="392">
        <v>27</v>
      </c>
      <c r="AK52" s="392">
        <v>23</v>
      </c>
      <c r="AL52" s="392">
        <v>17</v>
      </c>
      <c r="AM52" s="392">
        <v>12</v>
      </c>
      <c r="AN52" s="392">
        <v>226</v>
      </c>
      <c r="AO52" s="392">
        <v>9</v>
      </c>
      <c r="AP52" s="392">
        <v>7</v>
      </c>
      <c r="AQ52" s="392">
        <v>6</v>
      </c>
      <c r="AR52" s="392">
        <v>6</v>
      </c>
      <c r="AS52" s="392">
        <v>6</v>
      </c>
      <c r="AT52" s="392">
        <v>34</v>
      </c>
      <c r="AU52" s="392">
        <v>20.2320368</v>
      </c>
      <c r="AV52" s="392">
        <v>115.5928096</v>
      </c>
      <c r="AW52" s="392">
        <v>10.4125792</v>
      </c>
      <c r="AX52" s="392">
        <v>8.6332144</v>
      </c>
      <c r="AY52" s="8"/>
      <c r="AZ52" s="8"/>
      <c r="BA52" s="259"/>
    </row>
    <row r="53" spans="1:50" s="8" customFormat="1" ht="15">
      <c r="A53" s="465"/>
      <c r="B53" s="466"/>
      <c r="C53" s="467"/>
      <c r="D53" s="468"/>
      <c r="E53" s="469"/>
      <c r="F53" s="470"/>
      <c r="G53" s="470"/>
      <c r="H53" s="470"/>
      <c r="I53" s="470"/>
      <c r="J53" s="470"/>
      <c r="K53" s="470"/>
      <c r="L53" s="471"/>
      <c r="M53" s="470"/>
      <c r="N53" s="470"/>
      <c r="O53" s="470"/>
      <c r="P53" s="470"/>
      <c r="Q53" s="470"/>
      <c r="R53" s="470"/>
      <c r="S53" s="472"/>
      <c r="T53" s="470"/>
      <c r="U53" s="470"/>
      <c r="V53" s="470"/>
      <c r="W53" s="470"/>
      <c r="X53" s="470"/>
      <c r="Y53" s="466"/>
      <c r="Z53" s="466"/>
      <c r="AA53" s="466"/>
      <c r="AB53" s="466"/>
      <c r="AC53" s="466"/>
      <c r="AD53" s="466"/>
      <c r="AE53" s="473"/>
      <c r="AF53" s="466"/>
      <c r="AG53" s="466"/>
      <c r="AH53" s="466"/>
      <c r="AI53" s="466"/>
      <c r="AJ53" s="466"/>
      <c r="AK53" s="466"/>
      <c r="AL53" s="466"/>
      <c r="AM53" s="466"/>
      <c r="AN53" s="466"/>
      <c r="AO53" s="466"/>
      <c r="AP53" s="466"/>
      <c r="AQ53" s="466"/>
      <c r="AR53" s="466"/>
      <c r="AS53" s="466"/>
      <c r="AT53" s="466"/>
      <c r="AU53" s="466"/>
      <c r="AV53" s="466"/>
      <c r="AW53" s="466"/>
      <c r="AX53" s="466"/>
    </row>
    <row r="54" spans="1:50" s="8" customFormat="1" ht="15">
      <c r="A54" s="465"/>
      <c r="B54" s="466"/>
      <c r="C54" s="467"/>
      <c r="D54" s="468"/>
      <c r="E54" s="469"/>
      <c r="F54" s="470"/>
      <c r="G54" s="470"/>
      <c r="H54" s="470"/>
      <c r="I54" s="470"/>
      <c r="J54" s="470"/>
      <c r="K54" s="470"/>
      <c r="L54" s="471"/>
      <c r="M54" s="470"/>
      <c r="N54" s="470"/>
      <c r="O54" s="470"/>
      <c r="P54" s="470"/>
      <c r="Q54" s="470"/>
      <c r="R54" s="470"/>
      <c r="S54" s="472"/>
      <c r="T54" s="470"/>
      <c r="U54" s="470"/>
      <c r="V54" s="470"/>
      <c r="W54" s="470"/>
      <c r="X54" s="470"/>
      <c r="Y54" s="466"/>
      <c r="Z54" s="466"/>
      <c r="AA54" s="466"/>
      <c r="AB54" s="466"/>
      <c r="AC54" s="466"/>
      <c r="AD54" s="466"/>
      <c r="AE54" s="473"/>
      <c r="AF54" s="466"/>
      <c r="AG54" s="466"/>
      <c r="AH54" s="466"/>
      <c r="AI54" s="466"/>
      <c r="AJ54" s="466"/>
      <c r="AK54" s="466"/>
      <c r="AL54" s="466"/>
      <c r="AM54" s="466"/>
      <c r="AN54" s="466"/>
      <c r="AO54" s="466"/>
      <c r="AP54" s="466"/>
      <c r="AQ54" s="466"/>
      <c r="AR54" s="466"/>
      <c r="AS54" s="466"/>
      <c r="AT54" s="466"/>
      <c r="AU54" s="466"/>
      <c r="AV54" s="466"/>
      <c r="AW54" s="466"/>
      <c r="AX54" s="466"/>
    </row>
    <row r="55" spans="1:50" s="8" customFormat="1" ht="15">
      <c r="A55" s="465"/>
      <c r="B55" s="466"/>
      <c r="C55" s="467"/>
      <c r="D55" s="468"/>
      <c r="E55" s="469"/>
      <c r="F55" s="470"/>
      <c r="G55" s="470"/>
      <c r="H55" s="470"/>
      <c r="I55" s="470"/>
      <c r="J55" s="470"/>
      <c r="K55" s="470"/>
      <c r="L55" s="471"/>
      <c r="M55" s="470"/>
      <c r="N55" s="470"/>
      <c r="O55" s="470"/>
      <c r="P55" s="470"/>
      <c r="Q55" s="470"/>
      <c r="R55" s="470"/>
      <c r="S55" s="472"/>
      <c r="T55" s="470"/>
      <c r="U55" s="470"/>
      <c r="V55" s="470"/>
      <c r="W55" s="470"/>
      <c r="X55" s="470"/>
      <c r="Y55" s="466"/>
      <c r="Z55" s="466"/>
      <c r="AA55" s="466"/>
      <c r="AB55" s="466"/>
      <c r="AC55" s="466"/>
      <c r="AD55" s="466"/>
      <c r="AE55" s="473"/>
      <c r="AF55" s="466"/>
      <c r="AG55" s="466"/>
      <c r="AH55" s="466"/>
      <c r="AI55" s="466"/>
      <c r="AJ55" s="466"/>
      <c r="AK55" s="466"/>
      <c r="AL55" s="466"/>
      <c r="AM55" s="466"/>
      <c r="AN55" s="466"/>
      <c r="AO55" s="466"/>
      <c r="AP55" s="466"/>
      <c r="AQ55" s="466"/>
      <c r="AR55" s="466"/>
      <c r="AS55" s="466"/>
      <c r="AT55" s="466"/>
      <c r="AU55" s="466"/>
      <c r="AV55" s="466"/>
      <c r="AW55" s="466"/>
      <c r="AX55" s="466"/>
    </row>
    <row r="56" spans="1:50" s="8" customFormat="1" ht="15">
      <c r="A56" s="465"/>
      <c r="B56" s="466"/>
      <c r="C56" s="467"/>
      <c r="D56" s="468"/>
      <c r="E56" s="469"/>
      <c r="F56" s="470"/>
      <c r="G56" s="470"/>
      <c r="H56" s="470"/>
      <c r="I56" s="470"/>
      <c r="J56" s="470"/>
      <c r="K56" s="470"/>
      <c r="L56" s="471"/>
      <c r="M56" s="470"/>
      <c r="N56" s="470"/>
      <c r="O56" s="470"/>
      <c r="P56" s="470"/>
      <c r="Q56" s="470"/>
      <c r="R56" s="470"/>
      <c r="S56" s="472"/>
      <c r="T56" s="470"/>
      <c r="U56" s="470"/>
      <c r="V56" s="470"/>
      <c r="W56" s="470"/>
      <c r="X56" s="470"/>
      <c r="Y56" s="466"/>
      <c r="Z56" s="466"/>
      <c r="AA56" s="466"/>
      <c r="AB56" s="466"/>
      <c r="AC56" s="466"/>
      <c r="AD56" s="466"/>
      <c r="AE56" s="473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6"/>
      <c r="AS56" s="466"/>
      <c r="AT56" s="466"/>
      <c r="AU56" s="466"/>
      <c r="AV56" s="466"/>
      <c r="AW56" s="466"/>
      <c r="AX56" s="466"/>
    </row>
    <row r="57" spans="1:50" s="8" customFormat="1" ht="15">
      <c r="A57" s="465"/>
      <c r="B57" s="466"/>
      <c r="C57" s="467"/>
      <c r="D57" s="468"/>
      <c r="E57" s="469"/>
      <c r="F57" s="470"/>
      <c r="G57" s="470"/>
      <c r="H57" s="470"/>
      <c r="I57" s="470"/>
      <c r="J57" s="470"/>
      <c r="K57" s="470"/>
      <c r="L57" s="471"/>
      <c r="M57" s="470"/>
      <c r="N57" s="470"/>
      <c r="O57" s="470"/>
      <c r="P57" s="470"/>
      <c r="Q57" s="470"/>
      <c r="R57" s="470"/>
      <c r="S57" s="472"/>
      <c r="T57" s="470"/>
      <c r="U57" s="470"/>
      <c r="V57" s="470"/>
      <c r="W57" s="470"/>
      <c r="X57" s="470"/>
      <c r="Y57" s="466"/>
      <c r="Z57" s="466"/>
      <c r="AA57" s="466"/>
      <c r="AB57" s="466"/>
      <c r="AC57" s="466"/>
      <c r="AD57" s="466"/>
      <c r="AE57" s="473"/>
      <c r="AF57" s="466"/>
      <c r="AG57" s="466"/>
      <c r="AH57" s="466"/>
      <c r="AI57" s="466"/>
      <c r="AJ57" s="466"/>
      <c r="AK57" s="466"/>
      <c r="AL57" s="466"/>
      <c r="AM57" s="466"/>
      <c r="AN57" s="466"/>
      <c r="AO57" s="466"/>
      <c r="AP57" s="466"/>
      <c r="AQ57" s="466"/>
      <c r="AR57" s="466"/>
      <c r="AS57" s="466"/>
      <c r="AT57" s="466"/>
      <c r="AU57" s="466"/>
      <c r="AV57" s="466"/>
      <c r="AW57" s="466"/>
      <c r="AX57" s="466"/>
    </row>
    <row r="58" spans="1:50" s="8" customFormat="1" ht="15">
      <c r="A58" s="465"/>
      <c r="B58" s="466"/>
      <c r="C58" s="467"/>
      <c r="D58" s="468"/>
      <c r="E58" s="469"/>
      <c r="F58" s="470"/>
      <c r="G58" s="470"/>
      <c r="H58" s="470"/>
      <c r="I58" s="470"/>
      <c r="J58" s="470"/>
      <c r="K58" s="470"/>
      <c r="L58" s="471"/>
      <c r="M58" s="470"/>
      <c r="N58" s="470"/>
      <c r="O58" s="470"/>
      <c r="P58" s="470"/>
      <c r="Q58" s="470"/>
      <c r="R58" s="470"/>
      <c r="S58" s="472"/>
      <c r="T58" s="470"/>
      <c r="U58" s="470"/>
      <c r="V58" s="470"/>
      <c r="W58" s="470"/>
      <c r="X58" s="470"/>
      <c r="Y58" s="466"/>
      <c r="Z58" s="466"/>
      <c r="AA58" s="466"/>
      <c r="AB58" s="466"/>
      <c r="AC58" s="466"/>
      <c r="AD58" s="466"/>
      <c r="AE58" s="473"/>
      <c r="AF58" s="466"/>
      <c r="AG58" s="466"/>
      <c r="AH58" s="466"/>
      <c r="AI58" s="466"/>
      <c r="AJ58" s="466"/>
      <c r="AK58" s="466"/>
      <c r="AL58" s="466"/>
      <c r="AM58" s="466"/>
      <c r="AN58" s="466"/>
      <c r="AO58" s="466"/>
      <c r="AP58" s="466"/>
      <c r="AQ58" s="466"/>
      <c r="AR58" s="466"/>
      <c r="AS58" s="466"/>
      <c r="AT58" s="466"/>
      <c r="AU58" s="466"/>
      <c r="AV58" s="466"/>
      <c r="AW58" s="466"/>
      <c r="AX58" s="466"/>
    </row>
    <row r="59" spans="1:50" s="8" customFormat="1" ht="15">
      <c r="A59" s="465"/>
      <c r="B59" s="466"/>
      <c r="C59" s="467"/>
      <c r="D59" s="468"/>
      <c r="E59" s="469"/>
      <c r="F59" s="470"/>
      <c r="G59" s="470"/>
      <c r="H59" s="470"/>
      <c r="I59" s="470"/>
      <c r="J59" s="470"/>
      <c r="K59" s="470"/>
      <c r="L59" s="471"/>
      <c r="M59" s="470"/>
      <c r="N59" s="470"/>
      <c r="O59" s="470"/>
      <c r="P59" s="470"/>
      <c r="Q59" s="470"/>
      <c r="R59" s="470"/>
      <c r="S59" s="472"/>
      <c r="T59" s="470"/>
      <c r="U59" s="470"/>
      <c r="V59" s="470"/>
      <c r="W59" s="470"/>
      <c r="X59" s="470"/>
      <c r="Y59" s="466"/>
      <c r="Z59" s="466"/>
      <c r="AA59" s="466"/>
      <c r="AB59" s="466"/>
      <c r="AC59" s="466"/>
      <c r="AD59" s="466"/>
      <c r="AE59" s="473"/>
      <c r="AF59" s="466"/>
      <c r="AG59" s="466"/>
      <c r="AH59" s="466"/>
      <c r="AI59" s="466"/>
      <c r="AJ59" s="466"/>
      <c r="AK59" s="466"/>
      <c r="AL59" s="466"/>
      <c r="AM59" s="466"/>
      <c r="AN59" s="466"/>
      <c r="AO59" s="466"/>
      <c r="AP59" s="466"/>
      <c r="AQ59" s="466"/>
      <c r="AR59" s="466"/>
      <c r="AS59" s="466"/>
      <c r="AT59" s="466"/>
      <c r="AU59" s="466"/>
      <c r="AV59" s="466"/>
      <c r="AW59" s="466"/>
      <c r="AX59" s="466"/>
    </row>
    <row r="60" spans="1:50" s="8" customFormat="1" ht="15">
      <c r="A60" s="465"/>
      <c r="B60" s="466"/>
      <c r="C60" s="467"/>
      <c r="D60" s="468"/>
      <c r="E60" s="469"/>
      <c r="F60" s="470"/>
      <c r="G60" s="470"/>
      <c r="H60" s="470"/>
      <c r="I60" s="470"/>
      <c r="J60" s="470"/>
      <c r="K60" s="470"/>
      <c r="L60" s="471"/>
      <c r="M60" s="470"/>
      <c r="N60" s="470"/>
      <c r="O60" s="470"/>
      <c r="P60" s="470"/>
      <c r="Q60" s="470"/>
      <c r="R60" s="470"/>
      <c r="S60" s="472"/>
      <c r="T60" s="470"/>
      <c r="U60" s="470"/>
      <c r="V60" s="470"/>
      <c r="W60" s="470"/>
      <c r="X60" s="470"/>
      <c r="Y60" s="466"/>
      <c r="Z60" s="466"/>
      <c r="AA60" s="466"/>
      <c r="AB60" s="466"/>
      <c r="AC60" s="466"/>
      <c r="AD60" s="466"/>
      <c r="AE60" s="473"/>
      <c r="AF60" s="466"/>
      <c r="AG60" s="466"/>
      <c r="AH60" s="466"/>
      <c r="AI60" s="466"/>
      <c r="AJ60" s="466"/>
      <c r="AK60" s="466"/>
      <c r="AL60" s="466"/>
      <c r="AM60" s="466"/>
      <c r="AN60" s="466"/>
      <c r="AO60" s="466"/>
      <c r="AP60" s="466"/>
      <c r="AQ60" s="466"/>
      <c r="AR60" s="466"/>
      <c r="AS60" s="466"/>
      <c r="AT60" s="466"/>
      <c r="AU60" s="466"/>
      <c r="AV60" s="466"/>
      <c r="AW60" s="466"/>
      <c r="AX60" s="466"/>
    </row>
    <row r="61" spans="1:50" s="8" customFormat="1" ht="15">
      <c r="A61" s="465"/>
      <c r="B61" s="466"/>
      <c r="C61" s="467"/>
      <c r="D61" s="468"/>
      <c r="E61" s="469"/>
      <c r="F61" s="470"/>
      <c r="G61" s="470"/>
      <c r="H61" s="470"/>
      <c r="I61" s="470"/>
      <c r="J61" s="470"/>
      <c r="K61" s="470"/>
      <c r="L61" s="471"/>
      <c r="M61" s="470"/>
      <c r="N61" s="470"/>
      <c r="O61" s="470"/>
      <c r="P61" s="470"/>
      <c r="Q61" s="470"/>
      <c r="R61" s="470"/>
      <c r="S61" s="472"/>
      <c r="T61" s="470"/>
      <c r="U61" s="470"/>
      <c r="V61" s="470"/>
      <c r="W61" s="470"/>
      <c r="X61" s="470"/>
      <c r="Y61" s="466"/>
      <c r="Z61" s="466"/>
      <c r="AA61" s="466"/>
      <c r="AB61" s="466"/>
      <c r="AC61" s="466"/>
      <c r="AD61" s="466"/>
      <c r="AE61" s="473"/>
      <c r="AF61" s="466"/>
      <c r="AG61" s="466"/>
      <c r="AH61" s="466"/>
      <c r="AI61" s="466"/>
      <c r="AJ61" s="466"/>
      <c r="AK61" s="466"/>
      <c r="AL61" s="466"/>
      <c r="AM61" s="466"/>
      <c r="AN61" s="466"/>
      <c r="AO61" s="466"/>
      <c r="AP61" s="466"/>
      <c r="AQ61" s="466"/>
      <c r="AR61" s="466"/>
      <c r="AS61" s="466"/>
      <c r="AT61" s="466"/>
      <c r="AU61" s="466"/>
      <c r="AV61" s="466"/>
      <c r="AW61" s="466"/>
      <c r="AX61" s="466"/>
    </row>
    <row r="62" spans="1:50" s="8" customFormat="1" ht="15">
      <c r="A62" s="465"/>
      <c r="B62" s="466"/>
      <c r="C62" s="467"/>
      <c r="D62" s="468"/>
      <c r="E62" s="469"/>
      <c r="F62" s="470"/>
      <c r="G62" s="470"/>
      <c r="H62" s="470"/>
      <c r="I62" s="470"/>
      <c r="J62" s="470"/>
      <c r="K62" s="470"/>
      <c r="L62" s="471"/>
      <c r="M62" s="470"/>
      <c r="N62" s="470"/>
      <c r="O62" s="470"/>
      <c r="P62" s="470"/>
      <c r="Q62" s="470"/>
      <c r="R62" s="470"/>
      <c r="S62" s="472"/>
      <c r="T62" s="470"/>
      <c r="U62" s="470"/>
      <c r="V62" s="470"/>
      <c r="W62" s="470"/>
      <c r="X62" s="470"/>
      <c r="Y62" s="466"/>
      <c r="Z62" s="466"/>
      <c r="AA62" s="466"/>
      <c r="AB62" s="466"/>
      <c r="AC62" s="466"/>
      <c r="AD62" s="466"/>
      <c r="AE62" s="473"/>
      <c r="AF62" s="466"/>
      <c r="AG62" s="466"/>
      <c r="AH62" s="466"/>
      <c r="AI62" s="466"/>
      <c r="AJ62" s="466"/>
      <c r="AK62" s="466"/>
      <c r="AL62" s="466"/>
      <c r="AM62" s="466"/>
      <c r="AN62" s="466"/>
      <c r="AO62" s="466"/>
      <c r="AP62" s="466"/>
      <c r="AQ62" s="466"/>
      <c r="AR62" s="466"/>
      <c r="AS62" s="466"/>
      <c r="AT62" s="466"/>
      <c r="AU62" s="466"/>
      <c r="AV62" s="466"/>
      <c r="AW62" s="466"/>
      <c r="AX62" s="466"/>
    </row>
    <row r="63" spans="1:50" s="8" customFormat="1" ht="15">
      <c r="A63" s="465"/>
      <c r="B63" s="466"/>
      <c r="C63" s="467"/>
      <c r="D63" s="468"/>
      <c r="E63" s="469"/>
      <c r="F63" s="470"/>
      <c r="G63" s="470"/>
      <c r="H63" s="470"/>
      <c r="I63" s="470"/>
      <c r="J63" s="470"/>
      <c r="K63" s="470"/>
      <c r="L63" s="471"/>
      <c r="M63" s="470"/>
      <c r="N63" s="470"/>
      <c r="O63" s="470"/>
      <c r="P63" s="470"/>
      <c r="Q63" s="470"/>
      <c r="R63" s="470"/>
      <c r="S63" s="472"/>
      <c r="T63" s="470"/>
      <c r="U63" s="470"/>
      <c r="V63" s="470"/>
      <c r="W63" s="470"/>
      <c r="X63" s="470"/>
      <c r="Y63" s="466"/>
      <c r="Z63" s="466"/>
      <c r="AA63" s="466"/>
      <c r="AB63" s="466"/>
      <c r="AC63" s="466"/>
      <c r="AD63" s="466"/>
      <c r="AE63" s="473"/>
      <c r="AF63" s="466"/>
      <c r="AG63" s="466"/>
      <c r="AH63" s="466"/>
      <c r="AI63" s="466"/>
      <c r="AJ63" s="466"/>
      <c r="AK63" s="466"/>
      <c r="AL63" s="466"/>
      <c r="AM63" s="466"/>
      <c r="AN63" s="466"/>
      <c r="AO63" s="466"/>
      <c r="AP63" s="466"/>
      <c r="AQ63" s="466"/>
      <c r="AR63" s="466"/>
      <c r="AS63" s="466"/>
      <c r="AT63" s="466"/>
      <c r="AU63" s="466"/>
      <c r="AV63" s="466"/>
      <c r="AW63" s="466"/>
      <c r="AX63" s="466"/>
    </row>
    <row r="64" spans="1:50" s="8" customFormat="1" ht="15">
      <c r="A64" s="465"/>
      <c r="B64" s="466"/>
      <c r="C64" s="467"/>
      <c r="D64" s="468"/>
      <c r="E64" s="469"/>
      <c r="F64" s="470"/>
      <c r="G64" s="470"/>
      <c r="H64" s="470"/>
      <c r="I64" s="470"/>
      <c r="J64" s="470"/>
      <c r="K64" s="470"/>
      <c r="L64" s="471"/>
      <c r="M64" s="470"/>
      <c r="N64" s="470"/>
      <c r="O64" s="470"/>
      <c r="P64" s="470"/>
      <c r="Q64" s="470"/>
      <c r="R64" s="470"/>
      <c r="S64" s="472"/>
      <c r="T64" s="470"/>
      <c r="U64" s="470"/>
      <c r="V64" s="470"/>
      <c r="W64" s="470"/>
      <c r="X64" s="470"/>
      <c r="Y64" s="466"/>
      <c r="Z64" s="466"/>
      <c r="AA64" s="466"/>
      <c r="AB64" s="466"/>
      <c r="AC64" s="466"/>
      <c r="AD64" s="466"/>
      <c r="AE64" s="473"/>
      <c r="AF64" s="466"/>
      <c r="AG64" s="466"/>
      <c r="AH64" s="466"/>
      <c r="AI64" s="466"/>
      <c r="AJ64" s="466"/>
      <c r="AK64" s="466"/>
      <c r="AL64" s="466"/>
      <c r="AM64" s="466"/>
      <c r="AN64" s="466"/>
      <c r="AO64" s="466"/>
      <c r="AP64" s="466"/>
      <c r="AQ64" s="466"/>
      <c r="AR64" s="466"/>
      <c r="AS64" s="466"/>
      <c r="AT64" s="466"/>
      <c r="AU64" s="466"/>
      <c r="AV64" s="466"/>
      <c r="AW64" s="466"/>
      <c r="AX64" s="466"/>
    </row>
    <row r="65" spans="1:59" s="8" customFormat="1" ht="15" customHeight="1">
      <c r="A65" s="465"/>
      <c r="B65" s="524" t="s">
        <v>144</v>
      </c>
      <c r="C65" s="524"/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466"/>
      <c r="AD65" s="466"/>
      <c r="AE65" s="473"/>
      <c r="AF65" s="466"/>
      <c r="AG65" s="524" t="s">
        <v>144</v>
      </c>
      <c r="AH65" s="524"/>
      <c r="AI65" s="524"/>
      <c r="AJ65" s="524"/>
      <c r="AK65" s="524"/>
      <c r="AL65" s="524"/>
      <c r="AM65" s="524"/>
      <c r="AN65" s="524"/>
      <c r="AO65" s="524"/>
      <c r="AP65" s="524"/>
      <c r="AQ65" s="524"/>
      <c r="AR65" s="524"/>
      <c r="AS65" s="524"/>
      <c r="AT65" s="524"/>
      <c r="AU65" s="524"/>
      <c r="AV65" s="524"/>
      <c r="AW65" s="474"/>
      <c r="AX65" s="474"/>
      <c r="AY65" s="474"/>
      <c r="AZ65" s="474"/>
      <c r="BA65" s="474"/>
      <c r="BB65" s="474"/>
      <c r="BC65" s="474"/>
      <c r="BD65" s="474"/>
      <c r="BE65" s="474"/>
      <c r="BF65" s="474"/>
      <c r="BG65" s="474"/>
    </row>
    <row r="66" spans="1:59" s="8" customFormat="1" ht="15" customHeight="1">
      <c r="A66" s="465"/>
      <c r="B66" s="525" t="s">
        <v>143</v>
      </c>
      <c r="C66" s="525"/>
      <c r="D66" s="525"/>
      <c r="E66" s="525"/>
      <c r="F66" s="525"/>
      <c r="G66" s="525"/>
      <c r="H66" s="525"/>
      <c r="I66" s="525"/>
      <c r="J66" s="525"/>
      <c r="K66" s="525"/>
      <c r="L66" s="525"/>
      <c r="M66" s="525"/>
      <c r="N66" s="525"/>
      <c r="O66" s="525"/>
      <c r="P66" s="525"/>
      <c r="Q66" s="525"/>
      <c r="R66" s="525"/>
      <c r="S66" s="525"/>
      <c r="T66" s="525"/>
      <c r="U66" s="525"/>
      <c r="V66" s="525"/>
      <c r="W66" s="525"/>
      <c r="X66" s="525"/>
      <c r="Y66" s="525"/>
      <c r="Z66" s="525"/>
      <c r="AA66" s="525"/>
      <c r="AB66" s="525"/>
      <c r="AC66" s="466"/>
      <c r="AD66" s="466"/>
      <c r="AE66" s="473"/>
      <c r="AF66" s="466"/>
      <c r="AG66" s="525" t="s">
        <v>143</v>
      </c>
      <c r="AH66" s="525"/>
      <c r="AI66" s="525"/>
      <c r="AJ66" s="525"/>
      <c r="AK66" s="525"/>
      <c r="AL66" s="525"/>
      <c r="AM66" s="525"/>
      <c r="AN66" s="525"/>
      <c r="AO66" s="525"/>
      <c r="AP66" s="525"/>
      <c r="AQ66" s="525"/>
      <c r="AR66" s="525"/>
      <c r="AS66" s="525"/>
      <c r="AT66" s="525"/>
      <c r="AU66" s="525"/>
      <c r="AV66" s="525"/>
      <c r="AW66" s="475"/>
      <c r="AX66" s="475"/>
      <c r="AY66" s="475"/>
      <c r="AZ66" s="475"/>
      <c r="BA66" s="475"/>
      <c r="BB66" s="475"/>
      <c r="BC66" s="475"/>
      <c r="BD66" s="475"/>
      <c r="BE66" s="475"/>
      <c r="BF66" s="475"/>
      <c r="BG66" s="475"/>
    </row>
    <row r="67" spans="1:59" s="8" customFormat="1" ht="15" customHeight="1">
      <c r="A67" s="465"/>
      <c r="B67" s="526" t="s">
        <v>88</v>
      </c>
      <c r="C67" s="526"/>
      <c r="D67" s="526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6"/>
      <c r="S67" s="526"/>
      <c r="T67" s="526"/>
      <c r="U67" s="526"/>
      <c r="V67" s="526"/>
      <c r="W67" s="526"/>
      <c r="X67" s="526"/>
      <c r="Y67" s="526"/>
      <c r="Z67" s="526"/>
      <c r="AA67" s="526"/>
      <c r="AB67" s="526"/>
      <c r="AC67" s="466"/>
      <c r="AD67" s="466"/>
      <c r="AE67" s="473"/>
      <c r="AF67" s="466"/>
      <c r="AG67" s="526" t="s">
        <v>88</v>
      </c>
      <c r="AH67" s="526"/>
      <c r="AI67" s="526"/>
      <c r="AJ67" s="526"/>
      <c r="AK67" s="526"/>
      <c r="AL67" s="526"/>
      <c r="AM67" s="526"/>
      <c r="AN67" s="526"/>
      <c r="AO67" s="526"/>
      <c r="AP67" s="526"/>
      <c r="AQ67" s="526"/>
      <c r="AR67" s="526"/>
      <c r="AS67" s="526"/>
      <c r="AT67" s="526"/>
      <c r="AU67" s="526"/>
      <c r="AV67" s="526"/>
      <c r="AW67" s="476"/>
      <c r="AX67" s="476"/>
      <c r="AY67" s="476"/>
      <c r="AZ67" s="476"/>
      <c r="BA67" s="476"/>
      <c r="BB67" s="476"/>
      <c r="BC67" s="476"/>
      <c r="BD67" s="476"/>
      <c r="BE67" s="476"/>
      <c r="BF67" s="476"/>
      <c r="BG67" s="476"/>
    </row>
    <row r="68" spans="1:50" s="252" customFormat="1" ht="7.5" customHeight="1" thickBot="1">
      <c r="A68" s="347"/>
      <c r="B68" s="348"/>
      <c r="C68" s="349"/>
      <c r="D68" s="349"/>
      <c r="E68" s="349"/>
      <c r="F68" s="349"/>
      <c r="G68" s="349"/>
      <c r="H68" s="349"/>
      <c r="I68" s="349"/>
      <c r="J68" s="349"/>
      <c r="K68" s="349"/>
      <c r="L68" s="350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8"/>
      <c r="Z68" s="348"/>
      <c r="AA68" s="348"/>
      <c r="AB68" s="348"/>
      <c r="AC68" s="348"/>
      <c r="AD68" s="348"/>
      <c r="AE68" s="257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8"/>
      <c r="AR68" s="348"/>
      <c r="AS68" s="348"/>
      <c r="AT68" s="348"/>
      <c r="AU68" s="348"/>
      <c r="AV68" s="348"/>
      <c r="AW68" s="348"/>
      <c r="AX68" s="348"/>
    </row>
    <row r="69" spans="1:50" s="251" customFormat="1" ht="4.5" customHeight="1" thickBot="1">
      <c r="A69" s="351"/>
      <c r="B69" s="352"/>
      <c r="C69" s="353"/>
      <c r="D69" s="353"/>
      <c r="E69" s="353"/>
      <c r="F69" s="353"/>
      <c r="G69" s="353"/>
      <c r="H69" s="353"/>
      <c r="I69" s="353"/>
      <c r="J69" s="353"/>
      <c r="K69" s="353"/>
      <c r="L69" s="354"/>
      <c r="M69" s="353"/>
      <c r="N69" s="353"/>
      <c r="O69" s="353"/>
      <c r="P69" s="353"/>
      <c r="Q69" s="353"/>
      <c r="R69" s="353"/>
      <c r="S69" s="353"/>
      <c r="T69" s="353"/>
      <c r="U69" s="353"/>
      <c r="V69" s="353"/>
      <c r="W69" s="353"/>
      <c r="X69" s="353"/>
      <c r="Y69" s="352"/>
      <c r="Z69" s="352"/>
      <c r="AA69" s="352"/>
      <c r="AB69" s="352"/>
      <c r="AC69" s="352"/>
      <c r="AD69" s="352"/>
      <c r="AE69" s="355"/>
      <c r="AF69" s="352"/>
      <c r="AG69" s="352"/>
      <c r="AH69" s="352"/>
      <c r="AI69" s="352"/>
      <c r="AJ69" s="352"/>
      <c r="AK69" s="352"/>
      <c r="AL69" s="352"/>
      <c r="AM69" s="352"/>
      <c r="AN69" s="352"/>
      <c r="AO69" s="352"/>
      <c r="AP69" s="352"/>
      <c r="AQ69" s="352"/>
      <c r="AR69" s="352"/>
      <c r="AS69" s="352"/>
      <c r="AT69" s="352"/>
      <c r="AU69" s="352"/>
      <c r="AV69" s="352"/>
      <c r="AW69" s="352"/>
      <c r="AX69" s="352"/>
    </row>
    <row r="70" spans="1:50" s="251" customFormat="1" ht="20.25" customHeight="1" thickBot="1">
      <c r="A70" s="356" t="s">
        <v>4</v>
      </c>
      <c r="B70" s="539" t="s">
        <v>0</v>
      </c>
      <c r="C70" s="357" t="s">
        <v>5</v>
      </c>
      <c r="D70" s="542" t="s">
        <v>90</v>
      </c>
      <c r="E70" s="543"/>
      <c r="F70" s="543"/>
      <c r="G70" s="543"/>
      <c r="H70" s="543"/>
      <c r="I70" s="543"/>
      <c r="J70" s="543"/>
      <c r="K70" s="544"/>
      <c r="L70" s="358" t="s">
        <v>4</v>
      </c>
      <c r="M70" s="542" t="s">
        <v>90</v>
      </c>
      <c r="N70" s="543"/>
      <c r="O70" s="543"/>
      <c r="P70" s="543"/>
      <c r="Q70" s="543"/>
      <c r="R70" s="543"/>
      <c r="S70" s="543"/>
      <c r="T70" s="543"/>
      <c r="U70" s="543"/>
      <c r="V70" s="543"/>
      <c r="W70" s="543"/>
      <c r="X70" s="544"/>
      <c r="Y70" s="530" t="s">
        <v>90</v>
      </c>
      <c r="Z70" s="531"/>
      <c r="AA70" s="531"/>
      <c r="AB70" s="531"/>
      <c r="AC70" s="531"/>
      <c r="AD70" s="532"/>
      <c r="AE70" s="360" t="s">
        <v>4</v>
      </c>
      <c r="AF70" s="530" t="s">
        <v>90</v>
      </c>
      <c r="AG70" s="531"/>
      <c r="AH70" s="531"/>
      <c r="AI70" s="531"/>
      <c r="AJ70" s="531"/>
      <c r="AK70" s="531"/>
      <c r="AL70" s="531"/>
      <c r="AM70" s="531"/>
      <c r="AN70" s="531"/>
      <c r="AO70" s="531"/>
      <c r="AP70" s="532"/>
      <c r="AQ70" s="359"/>
      <c r="AR70" s="359"/>
      <c r="AS70" s="359"/>
      <c r="AT70" s="359"/>
      <c r="AU70" s="359"/>
      <c r="AV70" s="533" t="s">
        <v>6</v>
      </c>
      <c r="AW70" s="534"/>
      <c r="AX70" s="535"/>
    </row>
    <row r="71" spans="1:50" s="251" customFormat="1" ht="26.25" customHeight="1" thickBot="1">
      <c r="A71" s="361" t="s">
        <v>7</v>
      </c>
      <c r="B71" s="540"/>
      <c r="C71" s="362" t="s">
        <v>8</v>
      </c>
      <c r="D71" s="363" t="s">
        <v>9</v>
      </c>
      <c r="E71" s="364"/>
      <c r="F71" s="362" t="s">
        <v>5</v>
      </c>
      <c r="G71" s="362">
        <v>1</v>
      </c>
      <c r="H71" s="362">
        <v>2</v>
      </c>
      <c r="I71" s="362">
        <v>3</v>
      </c>
      <c r="J71" s="362">
        <v>4</v>
      </c>
      <c r="K71" s="358" t="s">
        <v>5</v>
      </c>
      <c r="L71" s="362" t="s">
        <v>7</v>
      </c>
      <c r="M71" s="362">
        <v>5</v>
      </c>
      <c r="N71" s="365">
        <v>6</v>
      </c>
      <c r="O71" s="362">
        <v>7</v>
      </c>
      <c r="P71" s="362">
        <v>8</v>
      </c>
      <c r="Q71" s="362">
        <v>9</v>
      </c>
      <c r="R71" s="362" t="s">
        <v>5</v>
      </c>
      <c r="S71" s="362">
        <v>10</v>
      </c>
      <c r="T71" s="362">
        <v>11</v>
      </c>
      <c r="U71" s="362">
        <v>12</v>
      </c>
      <c r="V71" s="362">
        <v>13</v>
      </c>
      <c r="W71" s="366">
        <v>14</v>
      </c>
      <c r="X71" s="362" t="s">
        <v>5</v>
      </c>
      <c r="Y71" s="360">
        <v>15</v>
      </c>
      <c r="Z71" s="360">
        <v>16</v>
      </c>
      <c r="AA71" s="360">
        <v>17</v>
      </c>
      <c r="AB71" s="360">
        <v>18</v>
      </c>
      <c r="AC71" s="360">
        <v>19</v>
      </c>
      <c r="AD71" s="360" t="s">
        <v>5</v>
      </c>
      <c r="AE71" s="367" t="s">
        <v>7</v>
      </c>
      <c r="AF71" s="368" t="s">
        <v>10</v>
      </c>
      <c r="AG71" s="367" t="s">
        <v>11</v>
      </c>
      <c r="AH71" s="367" t="s">
        <v>12</v>
      </c>
      <c r="AI71" s="367" t="s">
        <v>13</v>
      </c>
      <c r="AJ71" s="367" t="s">
        <v>14</v>
      </c>
      <c r="AK71" s="367" t="s">
        <v>15</v>
      </c>
      <c r="AL71" s="367" t="s">
        <v>16</v>
      </c>
      <c r="AM71" s="367" t="s">
        <v>17</v>
      </c>
      <c r="AN71" s="555" t="s">
        <v>115</v>
      </c>
      <c r="AO71" s="367" t="s">
        <v>18</v>
      </c>
      <c r="AP71" s="369" t="s">
        <v>112</v>
      </c>
      <c r="AQ71" s="369" t="s">
        <v>108</v>
      </c>
      <c r="AR71" s="369" t="s">
        <v>109</v>
      </c>
      <c r="AS71" s="369" t="s">
        <v>110</v>
      </c>
      <c r="AT71" s="557" t="s">
        <v>114</v>
      </c>
      <c r="AU71" s="367" t="s">
        <v>19</v>
      </c>
      <c r="AV71" s="367" t="s">
        <v>19</v>
      </c>
      <c r="AW71" s="367"/>
      <c r="AX71" s="367"/>
    </row>
    <row r="72" spans="1:50" s="251" customFormat="1" ht="15.75" thickBot="1">
      <c r="A72" s="370" t="s">
        <v>20</v>
      </c>
      <c r="B72" s="541"/>
      <c r="C72" s="371">
        <v>1</v>
      </c>
      <c r="D72" s="372" t="s">
        <v>21</v>
      </c>
      <c r="E72" s="372" t="s">
        <v>22</v>
      </c>
      <c r="F72" s="373" t="s">
        <v>9</v>
      </c>
      <c r="G72" s="373" t="s">
        <v>23</v>
      </c>
      <c r="H72" s="373" t="s">
        <v>24</v>
      </c>
      <c r="I72" s="373" t="s">
        <v>24</v>
      </c>
      <c r="J72" s="373" t="s">
        <v>24</v>
      </c>
      <c r="K72" s="373" t="s">
        <v>25</v>
      </c>
      <c r="L72" s="373" t="s">
        <v>20</v>
      </c>
      <c r="M72" s="373" t="s">
        <v>24</v>
      </c>
      <c r="N72" s="364" t="s">
        <v>24</v>
      </c>
      <c r="O72" s="373" t="s">
        <v>24</v>
      </c>
      <c r="P72" s="373" t="s">
        <v>24</v>
      </c>
      <c r="Q72" s="373" t="s">
        <v>24</v>
      </c>
      <c r="R72" s="374" t="s">
        <v>26</v>
      </c>
      <c r="S72" s="373" t="s">
        <v>24</v>
      </c>
      <c r="T72" s="373" t="s">
        <v>24</v>
      </c>
      <c r="U72" s="373" t="s">
        <v>24</v>
      </c>
      <c r="V72" s="373" t="s">
        <v>24</v>
      </c>
      <c r="W72" s="363" t="s">
        <v>24</v>
      </c>
      <c r="X72" s="373" t="s">
        <v>27</v>
      </c>
      <c r="Y72" s="375" t="s">
        <v>24</v>
      </c>
      <c r="Z72" s="375" t="s">
        <v>24</v>
      </c>
      <c r="AA72" s="375" t="s">
        <v>24</v>
      </c>
      <c r="AB72" s="375" t="s">
        <v>24</v>
      </c>
      <c r="AC72" s="375" t="s">
        <v>24</v>
      </c>
      <c r="AD72" s="375" t="s">
        <v>28</v>
      </c>
      <c r="AE72" s="375" t="s">
        <v>20</v>
      </c>
      <c r="AF72" s="376" t="s">
        <v>24</v>
      </c>
      <c r="AG72" s="375" t="s">
        <v>24</v>
      </c>
      <c r="AH72" s="375" t="s">
        <v>24</v>
      </c>
      <c r="AI72" s="375" t="s">
        <v>24</v>
      </c>
      <c r="AJ72" s="375" t="s">
        <v>24</v>
      </c>
      <c r="AK72" s="375" t="s">
        <v>24</v>
      </c>
      <c r="AL72" s="375" t="s">
        <v>24</v>
      </c>
      <c r="AM72" s="375" t="s">
        <v>24</v>
      </c>
      <c r="AN72" s="556"/>
      <c r="AO72" s="375" t="s">
        <v>24</v>
      </c>
      <c r="AP72" s="375" t="s">
        <v>24</v>
      </c>
      <c r="AQ72" s="375" t="s">
        <v>24</v>
      </c>
      <c r="AR72" s="375" t="s">
        <v>24</v>
      </c>
      <c r="AS72" s="375" t="s">
        <v>24</v>
      </c>
      <c r="AT72" s="558"/>
      <c r="AU72" s="375" t="s">
        <v>1</v>
      </c>
      <c r="AV72" s="375" t="s">
        <v>29</v>
      </c>
      <c r="AW72" s="375" t="s">
        <v>83</v>
      </c>
      <c r="AX72" s="375" t="s">
        <v>84</v>
      </c>
    </row>
    <row r="73" spans="1:50" s="251" customFormat="1" ht="2.25" customHeight="1" thickBot="1">
      <c r="A73" s="318"/>
      <c r="B73" s="314"/>
      <c r="C73" s="321"/>
      <c r="D73" s="321"/>
      <c r="E73" s="321"/>
      <c r="F73" s="321"/>
      <c r="G73" s="321"/>
      <c r="H73" s="321"/>
      <c r="I73" s="321"/>
      <c r="J73" s="321"/>
      <c r="K73" s="377"/>
      <c r="L73" s="322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14"/>
      <c r="Z73" s="314"/>
      <c r="AA73" s="314"/>
      <c r="AB73" s="314"/>
      <c r="AC73" s="314"/>
      <c r="AD73" s="314"/>
      <c r="AE73" s="270"/>
      <c r="AF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</row>
    <row r="74" spans="1:50" s="251" customFormat="1" ht="15.75" thickBot="1">
      <c r="A74" s="378" t="s">
        <v>54</v>
      </c>
      <c r="B74" s="379">
        <v>17176</v>
      </c>
      <c r="C74" s="380">
        <v>3348</v>
      </c>
      <c r="D74" s="379">
        <v>25.676615810158765</v>
      </c>
      <c r="E74" s="379">
        <v>314.125621</v>
      </c>
      <c r="F74" s="379">
        <v>340.1680441403181</v>
      </c>
      <c r="G74" s="379">
        <v>339</v>
      </c>
      <c r="H74" s="379">
        <v>338</v>
      </c>
      <c r="I74" s="379">
        <v>340</v>
      </c>
      <c r="J74" s="379">
        <v>342</v>
      </c>
      <c r="K74" s="379">
        <v>1359</v>
      </c>
      <c r="L74" s="379" t="e">
        <v>#VALUE!</v>
      </c>
      <c r="M74" s="379">
        <v>344</v>
      </c>
      <c r="N74" s="379">
        <v>345</v>
      </c>
      <c r="O74" s="379">
        <v>346</v>
      </c>
      <c r="P74" s="379">
        <v>346</v>
      </c>
      <c r="Q74" s="379">
        <v>346</v>
      </c>
      <c r="R74" s="379">
        <v>1727</v>
      </c>
      <c r="S74" s="379">
        <v>347</v>
      </c>
      <c r="T74" s="379">
        <v>349</v>
      </c>
      <c r="U74" s="379">
        <v>349</v>
      </c>
      <c r="V74" s="379">
        <v>349</v>
      </c>
      <c r="W74" s="379">
        <v>348</v>
      </c>
      <c r="X74" s="379">
        <v>1742</v>
      </c>
      <c r="Y74" s="379">
        <v>349</v>
      </c>
      <c r="Z74" s="379">
        <v>350</v>
      </c>
      <c r="AA74" s="379">
        <v>351</v>
      </c>
      <c r="AB74" s="379">
        <v>351</v>
      </c>
      <c r="AC74" s="379">
        <v>352</v>
      </c>
      <c r="AD74" s="379">
        <v>1753</v>
      </c>
      <c r="AE74" s="379" t="e">
        <v>#VALUE!</v>
      </c>
      <c r="AF74" s="379">
        <v>1764</v>
      </c>
      <c r="AG74" s="379">
        <v>1604</v>
      </c>
      <c r="AH74" s="379">
        <v>1386</v>
      </c>
      <c r="AI74" s="379">
        <v>1224</v>
      </c>
      <c r="AJ74" s="379">
        <v>1071</v>
      </c>
      <c r="AK74" s="379">
        <v>901</v>
      </c>
      <c r="AL74" s="379">
        <v>679</v>
      </c>
      <c r="AM74" s="379">
        <v>490</v>
      </c>
      <c r="AN74" s="379">
        <v>7798</v>
      </c>
      <c r="AO74" s="379">
        <v>348</v>
      </c>
      <c r="AP74" s="379">
        <v>261</v>
      </c>
      <c r="AQ74" s="379">
        <v>208.2645248</v>
      </c>
      <c r="AR74" s="379">
        <v>155</v>
      </c>
      <c r="AS74" s="379">
        <v>164</v>
      </c>
      <c r="AT74" s="379">
        <v>1136.2645248</v>
      </c>
      <c r="AU74" s="379">
        <v>803.9999980700001</v>
      </c>
      <c r="AV74" s="379">
        <v>4603.999956465478</v>
      </c>
      <c r="AW74" s="379">
        <v>415.99999601244815</v>
      </c>
      <c r="AX74" s="379">
        <v>345.99999668037344</v>
      </c>
    </row>
    <row r="75" spans="1:50" s="85" customFormat="1" ht="4.5" customHeight="1" thickBot="1">
      <c r="A75" s="204"/>
      <c r="B75" s="381"/>
      <c r="C75" s="382"/>
      <c r="D75" s="383"/>
      <c r="E75" s="383"/>
      <c r="F75" s="326"/>
      <c r="G75" s="383"/>
      <c r="H75" s="383"/>
      <c r="I75" s="383"/>
      <c r="J75" s="383"/>
      <c r="K75" s="326"/>
      <c r="L75" s="383"/>
      <c r="M75" s="383"/>
      <c r="N75" s="383"/>
      <c r="O75" s="383"/>
      <c r="P75" s="383"/>
      <c r="Q75" s="383"/>
      <c r="R75" s="326"/>
      <c r="S75" s="383"/>
      <c r="T75" s="383"/>
      <c r="U75" s="383"/>
      <c r="V75" s="383"/>
      <c r="W75" s="383"/>
      <c r="X75" s="326"/>
      <c r="Y75" s="383"/>
      <c r="Z75" s="384"/>
      <c r="AA75" s="384"/>
      <c r="AB75" s="384"/>
      <c r="AC75" s="384"/>
      <c r="AD75" s="326"/>
      <c r="AE75" s="383"/>
      <c r="AF75" s="383"/>
      <c r="AG75" s="383"/>
      <c r="AH75" s="383"/>
      <c r="AI75" s="383"/>
      <c r="AJ75" s="383"/>
      <c r="AK75" s="383"/>
      <c r="AL75" s="383"/>
      <c r="AM75" s="383"/>
      <c r="AN75" s="326"/>
      <c r="AO75" s="383"/>
      <c r="AP75" s="383"/>
      <c r="AQ75" s="383"/>
      <c r="AR75" s="383"/>
      <c r="AS75" s="383"/>
      <c r="AT75" s="326"/>
      <c r="AU75" s="384"/>
      <c r="AV75" s="383"/>
      <c r="AW75" s="383"/>
      <c r="AX75" s="383"/>
    </row>
    <row r="76" spans="1:50" s="251" customFormat="1" ht="15.75" thickBot="1">
      <c r="A76" s="378" t="s">
        <v>55</v>
      </c>
      <c r="B76" s="385">
        <v>10551</v>
      </c>
      <c r="C76" s="380">
        <v>0</v>
      </c>
      <c r="D76" s="386">
        <v>16.086610087876608</v>
      </c>
      <c r="E76" s="386">
        <v>193</v>
      </c>
      <c r="F76" s="386">
        <v>209.452417418036</v>
      </c>
      <c r="G76" s="386">
        <v>208</v>
      </c>
      <c r="H76" s="386">
        <v>208</v>
      </c>
      <c r="I76" s="386">
        <v>209</v>
      </c>
      <c r="J76" s="386">
        <v>210</v>
      </c>
      <c r="K76" s="386">
        <v>835</v>
      </c>
      <c r="L76" s="387" t="s">
        <v>55</v>
      </c>
      <c r="M76" s="386">
        <v>211</v>
      </c>
      <c r="N76" s="386">
        <v>212</v>
      </c>
      <c r="O76" s="386">
        <v>213</v>
      </c>
      <c r="P76" s="386">
        <v>213</v>
      </c>
      <c r="Q76" s="386">
        <v>213</v>
      </c>
      <c r="R76" s="386">
        <v>1062</v>
      </c>
      <c r="S76" s="386">
        <v>213</v>
      </c>
      <c r="T76" s="386">
        <v>214</v>
      </c>
      <c r="U76" s="386">
        <v>214</v>
      </c>
      <c r="V76" s="386">
        <v>214</v>
      </c>
      <c r="W76" s="386">
        <v>214</v>
      </c>
      <c r="X76" s="386">
        <v>1069</v>
      </c>
      <c r="Y76" s="386">
        <v>214</v>
      </c>
      <c r="Z76" s="386">
        <v>215</v>
      </c>
      <c r="AA76" s="386">
        <v>216</v>
      </c>
      <c r="AB76" s="386">
        <v>215</v>
      </c>
      <c r="AC76" s="386">
        <v>216</v>
      </c>
      <c r="AD76" s="386">
        <v>1076</v>
      </c>
      <c r="AE76" s="386"/>
      <c r="AF76" s="386">
        <v>1083</v>
      </c>
      <c r="AG76" s="386">
        <v>986</v>
      </c>
      <c r="AH76" s="386">
        <v>851</v>
      </c>
      <c r="AI76" s="386">
        <v>752</v>
      </c>
      <c r="AJ76" s="386">
        <v>658</v>
      </c>
      <c r="AK76" s="386">
        <v>553</v>
      </c>
      <c r="AL76" s="386">
        <v>417</v>
      </c>
      <c r="AM76" s="386">
        <v>301</v>
      </c>
      <c r="AN76" s="386">
        <v>5601</v>
      </c>
      <c r="AO76" s="386">
        <v>214</v>
      </c>
      <c r="AP76" s="386">
        <v>160</v>
      </c>
      <c r="AQ76" s="386">
        <v>128.2645248</v>
      </c>
      <c r="AR76" s="386">
        <v>96</v>
      </c>
      <c r="AS76" s="386">
        <v>101</v>
      </c>
      <c r="AT76" s="386">
        <v>699.2645248</v>
      </c>
      <c r="AU76" s="386">
        <v>497</v>
      </c>
      <c r="AV76" s="386">
        <v>2849</v>
      </c>
      <c r="AW76" s="386">
        <v>256</v>
      </c>
      <c r="AX76" s="386">
        <v>213</v>
      </c>
    </row>
    <row r="77" spans="1:50" s="143" customFormat="1" ht="15" hidden="1">
      <c r="A77" s="388" t="s">
        <v>98</v>
      </c>
      <c r="B77" s="389"/>
      <c r="C77" s="389"/>
      <c r="D77" s="389"/>
      <c r="E77" s="389"/>
      <c r="F77" s="333">
        <v>209</v>
      </c>
      <c r="G77" s="389">
        <v>208</v>
      </c>
      <c r="H77" s="389">
        <v>208</v>
      </c>
      <c r="I77" s="389">
        <v>209</v>
      </c>
      <c r="J77" s="389">
        <v>210</v>
      </c>
      <c r="K77" s="333">
        <v>835</v>
      </c>
      <c r="L77" s="389"/>
      <c r="M77" s="389">
        <v>211</v>
      </c>
      <c r="N77" s="389">
        <v>212</v>
      </c>
      <c r="O77" s="389">
        <v>213</v>
      </c>
      <c r="P77" s="389">
        <v>213</v>
      </c>
      <c r="Q77" s="389">
        <v>213</v>
      </c>
      <c r="R77" s="390">
        <v>1062</v>
      </c>
      <c r="S77" s="389">
        <v>213</v>
      </c>
      <c r="T77" s="389">
        <v>214</v>
      </c>
      <c r="U77" s="389">
        <v>214</v>
      </c>
      <c r="V77" s="389">
        <v>214</v>
      </c>
      <c r="W77" s="389">
        <v>214</v>
      </c>
      <c r="X77" s="332">
        <v>1069</v>
      </c>
      <c r="Y77" s="389">
        <v>214</v>
      </c>
      <c r="Z77" s="389">
        <v>215</v>
      </c>
      <c r="AA77" s="389">
        <v>216</v>
      </c>
      <c r="AB77" s="389">
        <v>215</v>
      </c>
      <c r="AC77" s="389">
        <v>216</v>
      </c>
      <c r="AD77" s="332">
        <v>1076</v>
      </c>
      <c r="AE77" s="389"/>
      <c r="AF77" s="389">
        <v>1083</v>
      </c>
      <c r="AG77" s="389">
        <v>986</v>
      </c>
      <c r="AH77" s="389">
        <v>851</v>
      </c>
      <c r="AI77" s="389">
        <v>752</v>
      </c>
      <c r="AJ77" s="389">
        <v>658</v>
      </c>
      <c r="AK77" s="389">
        <v>553</v>
      </c>
      <c r="AL77" s="389">
        <v>417</v>
      </c>
      <c r="AM77" s="389">
        <v>301</v>
      </c>
      <c r="AN77" s="314">
        <v>5601</v>
      </c>
      <c r="AO77" s="389">
        <v>214</v>
      </c>
      <c r="AP77" s="389">
        <v>160</v>
      </c>
      <c r="AQ77" s="389">
        <v>128</v>
      </c>
      <c r="AR77" s="389">
        <v>96</v>
      </c>
      <c r="AS77" s="389">
        <v>101</v>
      </c>
      <c r="AT77" s="314">
        <v>699</v>
      </c>
      <c r="AU77" s="389">
        <v>497</v>
      </c>
      <c r="AV77" s="389">
        <v>2849</v>
      </c>
      <c r="AW77" s="389">
        <v>256</v>
      </c>
      <c r="AX77" s="389">
        <v>213</v>
      </c>
    </row>
    <row r="78" spans="1:50" s="238" customFormat="1" ht="15">
      <c r="A78" s="391" t="s">
        <v>119</v>
      </c>
      <c r="B78" s="392">
        <v>5662.1192379</v>
      </c>
      <c r="C78" s="393"/>
      <c r="D78" s="394">
        <v>10.36935765624679</v>
      </c>
      <c r="E78" s="394">
        <v>120</v>
      </c>
      <c r="F78" s="317">
        <v>130.3693576562468</v>
      </c>
      <c r="G78" s="392">
        <v>129</v>
      </c>
      <c r="H78" s="392">
        <v>129</v>
      </c>
      <c r="I78" s="392">
        <v>129</v>
      </c>
      <c r="J78" s="392">
        <v>129</v>
      </c>
      <c r="K78" s="317">
        <v>516</v>
      </c>
      <c r="L78" s="395" t="s">
        <v>56</v>
      </c>
      <c r="M78" s="392">
        <v>128</v>
      </c>
      <c r="N78" s="392">
        <v>127</v>
      </c>
      <c r="O78" s="396">
        <v>127</v>
      </c>
      <c r="P78" s="396">
        <v>127</v>
      </c>
      <c r="Q78" s="396">
        <v>127</v>
      </c>
      <c r="R78" s="317">
        <v>636</v>
      </c>
      <c r="S78" s="392">
        <v>127</v>
      </c>
      <c r="T78" s="392">
        <v>127</v>
      </c>
      <c r="U78" s="392">
        <v>127</v>
      </c>
      <c r="V78" s="392">
        <v>128</v>
      </c>
      <c r="W78" s="392">
        <v>128</v>
      </c>
      <c r="X78" s="317">
        <v>637</v>
      </c>
      <c r="Y78" s="392">
        <v>128</v>
      </c>
      <c r="Z78" s="392">
        <v>128</v>
      </c>
      <c r="AA78" s="392">
        <v>127</v>
      </c>
      <c r="AB78" s="392">
        <v>126</v>
      </c>
      <c r="AC78" s="392">
        <v>127</v>
      </c>
      <c r="AD78" s="317">
        <v>636</v>
      </c>
      <c r="AE78" s="395" t="s">
        <v>56</v>
      </c>
      <c r="AF78" s="392">
        <v>485</v>
      </c>
      <c r="AG78" s="392">
        <v>415</v>
      </c>
      <c r="AH78" s="392">
        <v>416</v>
      </c>
      <c r="AI78" s="392">
        <v>402</v>
      </c>
      <c r="AJ78" s="392">
        <v>349</v>
      </c>
      <c r="AK78" s="392">
        <v>294</v>
      </c>
      <c r="AL78" s="392">
        <v>217</v>
      </c>
      <c r="AM78" s="392">
        <v>158</v>
      </c>
      <c r="AN78" s="317">
        <v>2736</v>
      </c>
      <c r="AO78" s="392">
        <v>115</v>
      </c>
      <c r="AP78" s="392">
        <v>85</v>
      </c>
      <c r="AQ78" s="392">
        <v>68</v>
      </c>
      <c r="AR78" s="392">
        <v>50</v>
      </c>
      <c r="AS78" s="392">
        <v>53</v>
      </c>
      <c r="AT78" s="317">
        <v>371</v>
      </c>
      <c r="AU78" s="397">
        <v>266.7115213</v>
      </c>
      <c r="AV78" s="392">
        <v>1528.8956221</v>
      </c>
      <c r="AW78" s="392">
        <v>137.3805824</v>
      </c>
      <c r="AX78" s="392">
        <v>114.30493770000001</v>
      </c>
    </row>
    <row r="79" spans="1:50" s="238" customFormat="1" ht="15">
      <c r="A79" s="391" t="s">
        <v>120</v>
      </c>
      <c r="B79" s="392">
        <v>1185.8036778</v>
      </c>
      <c r="C79" s="398"/>
      <c r="D79" s="394">
        <v>2</v>
      </c>
      <c r="E79" s="394">
        <v>22</v>
      </c>
      <c r="F79" s="317">
        <v>24</v>
      </c>
      <c r="G79" s="392">
        <v>24</v>
      </c>
      <c r="H79" s="392">
        <v>24</v>
      </c>
      <c r="I79" s="392">
        <v>24</v>
      </c>
      <c r="J79" s="392">
        <v>23</v>
      </c>
      <c r="K79" s="317">
        <v>95</v>
      </c>
      <c r="L79" s="395" t="s">
        <v>57</v>
      </c>
      <c r="M79" s="392">
        <v>23</v>
      </c>
      <c r="N79" s="392">
        <v>24</v>
      </c>
      <c r="O79" s="396">
        <v>24</v>
      </c>
      <c r="P79" s="396">
        <v>23</v>
      </c>
      <c r="Q79" s="396">
        <v>24</v>
      </c>
      <c r="R79" s="317">
        <v>118</v>
      </c>
      <c r="S79" s="392">
        <v>23</v>
      </c>
      <c r="T79" s="392">
        <v>24</v>
      </c>
      <c r="U79" s="392">
        <v>24</v>
      </c>
      <c r="V79" s="392">
        <v>23</v>
      </c>
      <c r="W79" s="392">
        <v>23</v>
      </c>
      <c r="X79" s="317">
        <v>117</v>
      </c>
      <c r="Y79" s="392">
        <v>23</v>
      </c>
      <c r="Z79" s="392">
        <v>23</v>
      </c>
      <c r="AA79" s="392">
        <v>24</v>
      </c>
      <c r="AB79" s="392">
        <v>24</v>
      </c>
      <c r="AC79" s="392">
        <v>24</v>
      </c>
      <c r="AD79" s="317">
        <v>118</v>
      </c>
      <c r="AE79" s="395" t="s">
        <v>57</v>
      </c>
      <c r="AF79" s="392">
        <v>123</v>
      </c>
      <c r="AG79" s="392">
        <v>112</v>
      </c>
      <c r="AH79" s="392">
        <v>95</v>
      </c>
      <c r="AI79" s="392">
        <v>86</v>
      </c>
      <c r="AJ79" s="392">
        <v>75</v>
      </c>
      <c r="AK79" s="392">
        <v>62</v>
      </c>
      <c r="AL79" s="392">
        <v>48</v>
      </c>
      <c r="AM79" s="392">
        <v>34</v>
      </c>
      <c r="AN79" s="317">
        <v>635</v>
      </c>
      <c r="AO79" s="392">
        <v>24</v>
      </c>
      <c r="AP79" s="392">
        <v>18</v>
      </c>
      <c r="AQ79" s="392">
        <v>15</v>
      </c>
      <c r="AR79" s="392">
        <v>11</v>
      </c>
      <c r="AS79" s="392">
        <v>11</v>
      </c>
      <c r="AT79" s="317">
        <v>79</v>
      </c>
      <c r="AU79" s="397">
        <v>55.856736600000005</v>
      </c>
      <c r="AV79" s="392">
        <v>320.19284220000003</v>
      </c>
      <c r="AW79" s="392">
        <v>28.7712768</v>
      </c>
      <c r="AX79" s="392">
        <v>23.938601400000003</v>
      </c>
    </row>
    <row r="80" spans="1:50" s="238" customFormat="1" ht="15">
      <c r="A80" s="391" t="s">
        <v>127</v>
      </c>
      <c r="B80" s="392">
        <v>878.6630127</v>
      </c>
      <c r="C80" s="398"/>
      <c r="D80" s="394">
        <v>1.0830597617892028</v>
      </c>
      <c r="E80" s="394">
        <v>13</v>
      </c>
      <c r="F80" s="317">
        <v>14.083059761789203</v>
      </c>
      <c r="G80" s="392">
        <v>14</v>
      </c>
      <c r="H80" s="392">
        <v>14</v>
      </c>
      <c r="I80" s="392">
        <v>15</v>
      </c>
      <c r="J80" s="392">
        <v>16</v>
      </c>
      <c r="K80" s="317">
        <v>59</v>
      </c>
      <c r="L80" s="395" t="s">
        <v>58</v>
      </c>
      <c r="M80" s="392">
        <v>18</v>
      </c>
      <c r="N80" s="392">
        <v>18</v>
      </c>
      <c r="O80" s="396">
        <v>18</v>
      </c>
      <c r="P80" s="396">
        <v>19</v>
      </c>
      <c r="Q80" s="396">
        <v>19</v>
      </c>
      <c r="R80" s="317">
        <v>92</v>
      </c>
      <c r="S80" s="392">
        <v>19</v>
      </c>
      <c r="T80" s="392">
        <v>18</v>
      </c>
      <c r="U80" s="392">
        <v>18</v>
      </c>
      <c r="V80" s="392">
        <v>18</v>
      </c>
      <c r="W80" s="392">
        <v>17</v>
      </c>
      <c r="X80" s="317">
        <v>90</v>
      </c>
      <c r="Y80" s="392">
        <v>17</v>
      </c>
      <c r="Z80" s="392">
        <v>17</v>
      </c>
      <c r="AA80" s="392">
        <v>18</v>
      </c>
      <c r="AB80" s="392">
        <v>17</v>
      </c>
      <c r="AC80" s="392">
        <v>18</v>
      </c>
      <c r="AD80" s="317">
        <v>87</v>
      </c>
      <c r="AE80" s="395" t="s">
        <v>58</v>
      </c>
      <c r="AF80" s="392">
        <v>94</v>
      </c>
      <c r="AG80" s="392">
        <v>85</v>
      </c>
      <c r="AH80" s="392">
        <v>71</v>
      </c>
      <c r="AI80" s="392">
        <v>63</v>
      </c>
      <c r="AJ80" s="392">
        <v>56</v>
      </c>
      <c r="AK80" s="392">
        <v>46</v>
      </c>
      <c r="AL80" s="392">
        <v>35</v>
      </c>
      <c r="AM80" s="392">
        <v>26</v>
      </c>
      <c r="AN80" s="317">
        <v>476</v>
      </c>
      <c r="AO80" s="392">
        <v>18</v>
      </c>
      <c r="AP80" s="392">
        <v>14</v>
      </c>
      <c r="AQ80" s="392">
        <v>11</v>
      </c>
      <c r="AR80" s="392">
        <v>9</v>
      </c>
      <c r="AS80" s="392">
        <v>9</v>
      </c>
      <c r="AT80" s="317">
        <v>61</v>
      </c>
      <c r="AU80" s="397">
        <v>41.389016899999994</v>
      </c>
      <c r="AV80" s="392">
        <v>237.2581673</v>
      </c>
      <c r="AW80" s="392">
        <v>21.3190912</v>
      </c>
      <c r="AX80" s="392">
        <v>17.7381501</v>
      </c>
    </row>
    <row r="81" spans="1:50" s="238" customFormat="1" ht="15">
      <c r="A81" s="391" t="s">
        <v>121</v>
      </c>
      <c r="B81" s="392">
        <v>2824.4140716</v>
      </c>
      <c r="C81" s="398"/>
      <c r="D81" s="394">
        <v>2.634192669840617</v>
      </c>
      <c r="E81" s="394">
        <v>38</v>
      </c>
      <c r="F81" s="317">
        <v>41</v>
      </c>
      <c r="G81" s="392">
        <v>41</v>
      </c>
      <c r="H81" s="392">
        <v>41</v>
      </c>
      <c r="I81" s="392">
        <v>41</v>
      </c>
      <c r="J81" s="392">
        <v>42</v>
      </c>
      <c r="K81" s="317">
        <v>165</v>
      </c>
      <c r="L81" s="395"/>
      <c r="M81" s="392">
        <v>42</v>
      </c>
      <c r="N81" s="392">
        <v>43</v>
      </c>
      <c r="O81" s="396">
        <v>44</v>
      </c>
      <c r="P81" s="396">
        <v>44</v>
      </c>
      <c r="Q81" s="396">
        <v>43</v>
      </c>
      <c r="R81" s="317">
        <v>216</v>
      </c>
      <c r="S81" s="392">
        <v>44</v>
      </c>
      <c r="T81" s="392">
        <v>45</v>
      </c>
      <c r="U81" s="392">
        <v>45</v>
      </c>
      <c r="V81" s="392">
        <v>45</v>
      </c>
      <c r="W81" s="392">
        <v>46</v>
      </c>
      <c r="X81" s="317">
        <v>225</v>
      </c>
      <c r="Y81" s="392">
        <v>46</v>
      </c>
      <c r="Z81" s="392">
        <v>47</v>
      </c>
      <c r="AA81" s="392">
        <v>47</v>
      </c>
      <c r="AB81" s="392">
        <v>48</v>
      </c>
      <c r="AC81" s="392">
        <v>47</v>
      </c>
      <c r="AD81" s="317">
        <v>235</v>
      </c>
      <c r="AE81" s="395"/>
      <c r="AF81" s="392">
        <v>381</v>
      </c>
      <c r="AG81" s="392">
        <v>374</v>
      </c>
      <c r="AH81" s="392">
        <v>269</v>
      </c>
      <c r="AI81" s="392">
        <v>201</v>
      </c>
      <c r="AJ81" s="392">
        <v>178</v>
      </c>
      <c r="AK81" s="392">
        <v>151</v>
      </c>
      <c r="AL81" s="392">
        <v>117</v>
      </c>
      <c r="AM81" s="392">
        <v>83</v>
      </c>
      <c r="AN81" s="317">
        <v>1754</v>
      </c>
      <c r="AO81" s="392">
        <v>57</v>
      </c>
      <c r="AP81" s="392">
        <v>43</v>
      </c>
      <c r="AQ81" s="392">
        <v>34.2645248</v>
      </c>
      <c r="AR81" s="392">
        <v>26</v>
      </c>
      <c r="AS81" s="392">
        <v>28</v>
      </c>
      <c r="AT81" s="317">
        <v>188.2645248</v>
      </c>
      <c r="AU81" s="397">
        <v>133.0427252</v>
      </c>
      <c r="AV81" s="392">
        <v>762.6533684000001</v>
      </c>
      <c r="AW81" s="392">
        <v>68.5290496</v>
      </c>
      <c r="AX81" s="392">
        <v>57.0183108</v>
      </c>
    </row>
    <row r="82" spans="1:50" ht="6" customHeight="1" thickBot="1">
      <c r="A82" s="399"/>
      <c r="B82" s="400"/>
      <c r="C82" s="401"/>
      <c r="D82" s="402"/>
      <c r="E82" s="402"/>
      <c r="F82" s="314"/>
      <c r="G82" s="403"/>
      <c r="H82" s="403"/>
      <c r="I82" s="403"/>
      <c r="J82" s="403"/>
      <c r="K82" s="348"/>
      <c r="L82" s="404"/>
      <c r="M82" s="403"/>
      <c r="N82" s="405"/>
      <c r="O82" s="406"/>
      <c r="P82" s="406"/>
      <c r="Q82" s="406"/>
      <c r="R82" s="348"/>
      <c r="S82" s="403"/>
      <c r="T82" s="403"/>
      <c r="U82" s="403"/>
      <c r="V82" s="403"/>
      <c r="W82" s="407"/>
      <c r="X82" s="348"/>
      <c r="Y82" s="403"/>
      <c r="Z82" s="408"/>
      <c r="AA82" s="408"/>
      <c r="AB82" s="408"/>
      <c r="AC82" s="408"/>
      <c r="AD82" s="348"/>
      <c r="AE82" s="404"/>
      <c r="AF82" s="403"/>
      <c r="AG82" s="403"/>
      <c r="AH82" s="403"/>
      <c r="AI82" s="403"/>
      <c r="AJ82" s="403"/>
      <c r="AK82" s="403"/>
      <c r="AL82" s="403"/>
      <c r="AM82" s="403"/>
      <c r="AN82" s="348"/>
      <c r="AO82" s="403"/>
      <c r="AP82" s="403"/>
      <c r="AQ82" s="403"/>
      <c r="AR82" s="403"/>
      <c r="AS82" s="403"/>
      <c r="AT82" s="348"/>
      <c r="AU82" s="408"/>
      <c r="AV82" s="403"/>
      <c r="AW82" s="403"/>
      <c r="AX82" s="409"/>
    </row>
    <row r="83" spans="1:197" s="254" customFormat="1" ht="15.75" thickBot="1">
      <c r="A83" s="378" t="s">
        <v>125</v>
      </c>
      <c r="B83" s="297">
        <v>4136</v>
      </c>
      <c r="C83" s="349"/>
      <c r="D83" s="386">
        <v>5.7154001</v>
      </c>
      <c r="E83" s="386">
        <v>76</v>
      </c>
      <c r="F83" s="386">
        <v>81.7154001</v>
      </c>
      <c r="G83" s="386">
        <v>82</v>
      </c>
      <c r="H83" s="386">
        <v>81</v>
      </c>
      <c r="I83" s="386">
        <v>82</v>
      </c>
      <c r="J83" s="386">
        <v>82</v>
      </c>
      <c r="K83" s="386">
        <v>327</v>
      </c>
      <c r="L83" s="386">
        <v>0</v>
      </c>
      <c r="M83" s="386">
        <v>83</v>
      </c>
      <c r="N83" s="386">
        <v>83</v>
      </c>
      <c r="O83" s="386">
        <v>83</v>
      </c>
      <c r="P83" s="386">
        <v>83</v>
      </c>
      <c r="Q83" s="386">
        <v>83</v>
      </c>
      <c r="R83" s="386">
        <v>415</v>
      </c>
      <c r="S83" s="386">
        <v>84</v>
      </c>
      <c r="T83" s="386">
        <v>84</v>
      </c>
      <c r="U83" s="386">
        <v>84</v>
      </c>
      <c r="V83" s="386">
        <v>84</v>
      </c>
      <c r="W83" s="386">
        <v>84</v>
      </c>
      <c r="X83" s="386">
        <v>420</v>
      </c>
      <c r="Y83" s="386">
        <v>84</v>
      </c>
      <c r="Z83" s="386">
        <v>84</v>
      </c>
      <c r="AA83" s="386">
        <v>84</v>
      </c>
      <c r="AB83" s="386">
        <v>85</v>
      </c>
      <c r="AC83" s="386">
        <v>85</v>
      </c>
      <c r="AD83" s="386">
        <v>422</v>
      </c>
      <c r="AE83" s="386">
        <v>0</v>
      </c>
      <c r="AF83" s="386">
        <v>425</v>
      </c>
      <c r="AG83" s="386">
        <v>386</v>
      </c>
      <c r="AH83" s="386">
        <v>334</v>
      </c>
      <c r="AI83" s="386">
        <v>295</v>
      </c>
      <c r="AJ83" s="386">
        <v>258</v>
      </c>
      <c r="AK83" s="386">
        <v>217</v>
      </c>
      <c r="AL83" s="386">
        <v>164</v>
      </c>
      <c r="AM83" s="386">
        <v>118</v>
      </c>
      <c r="AN83" s="386">
        <v>2197</v>
      </c>
      <c r="AO83" s="386">
        <v>84</v>
      </c>
      <c r="AP83" s="386">
        <v>63</v>
      </c>
      <c r="AQ83" s="386">
        <v>50</v>
      </c>
      <c r="AR83" s="386">
        <v>37</v>
      </c>
      <c r="AS83" s="386">
        <v>39</v>
      </c>
      <c r="AT83" s="386">
        <v>273</v>
      </c>
      <c r="AU83" s="386">
        <v>192.99999807</v>
      </c>
      <c r="AV83" s="386">
        <v>1101.9999889800001</v>
      </c>
      <c r="AW83" s="386">
        <v>99.999999</v>
      </c>
      <c r="AX83" s="385">
        <v>82.99999917</v>
      </c>
      <c r="AY83" s="252"/>
      <c r="AZ83" s="253"/>
      <c r="BA83" s="252"/>
      <c r="BB83" s="252"/>
      <c r="BC83" s="252"/>
      <c r="BD83" s="252"/>
      <c r="BE83" s="252"/>
      <c r="BF83" s="252"/>
      <c r="BG83" s="252"/>
      <c r="BH83" s="252"/>
      <c r="BI83" s="252"/>
      <c r="BJ83" s="252"/>
      <c r="BK83" s="252"/>
      <c r="BL83" s="252"/>
      <c r="BM83" s="252"/>
      <c r="BN83" s="252"/>
      <c r="BO83" s="252"/>
      <c r="BP83" s="252"/>
      <c r="BQ83" s="252"/>
      <c r="BR83" s="252"/>
      <c r="BS83" s="252"/>
      <c r="BT83" s="252"/>
      <c r="BU83" s="252"/>
      <c r="BV83" s="252"/>
      <c r="BW83" s="252"/>
      <c r="BX83" s="252"/>
      <c r="BY83" s="252"/>
      <c r="BZ83" s="252"/>
      <c r="CA83" s="252"/>
      <c r="CB83" s="252"/>
      <c r="CC83" s="252"/>
      <c r="CD83" s="252"/>
      <c r="CE83" s="252"/>
      <c r="CF83" s="252"/>
      <c r="CG83" s="252"/>
      <c r="CH83" s="252"/>
      <c r="CI83" s="252"/>
      <c r="CJ83" s="252"/>
      <c r="CK83" s="252"/>
      <c r="CL83" s="252"/>
      <c r="CM83" s="252"/>
      <c r="CN83" s="252"/>
      <c r="CO83" s="252"/>
      <c r="CP83" s="252"/>
      <c r="CQ83" s="252"/>
      <c r="CR83" s="252"/>
      <c r="CS83" s="252"/>
      <c r="CT83" s="252"/>
      <c r="CU83" s="252"/>
      <c r="CV83" s="252"/>
      <c r="CW83" s="252"/>
      <c r="CX83" s="252"/>
      <c r="CY83" s="252"/>
      <c r="CZ83" s="252"/>
      <c r="DA83" s="252"/>
      <c r="DB83" s="252"/>
      <c r="DC83" s="252"/>
      <c r="DD83" s="252"/>
      <c r="DE83" s="252"/>
      <c r="DF83" s="252"/>
      <c r="DG83" s="252"/>
      <c r="DH83" s="252"/>
      <c r="DI83" s="252"/>
      <c r="DJ83" s="252"/>
      <c r="DK83" s="252"/>
      <c r="DL83" s="252"/>
      <c r="DM83" s="252"/>
      <c r="DN83" s="252"/>
      <c r="DO83" s="252"/>
      <c r="DP83" s="252"/>
      <c r="DQ83" s="252"/>
      <c r="DR83" s="252"/>
      <c r="DS83" s="252"/>
      <c r="DT83" s="252"/>
      <c r="DU83" s="252"/>
      <c r="DV83" s="252"/>
      <c r="DW83" s="252"/>
      <c r="DX83" s="252"/>
      <c r="DY83" s="252"/>
      <c r="DZ83" s="252"/>
      <c r="EA83" s="252"/>
      <c r="EB83" s="252"/>
      <c r="EC83" s="252"/>
      <c r="ED83" s="252"/>
      <c r="EE83" s="252"/>
      <c r="EF83" s="252"/>
      <c r="EG83" s="252"/>
      <c r="EH83" s="252"/>
      <c r="EI83" s="252"/>
      <c r="EJ83" s="252"/>
      <c r="EK83" s="252"/>
      <c r="EL83" s="252"/>
      <c r="EM83" s="252"/>
      <c r="EN83" s="252"/>
      <c r="EO83" s="252"/>
      <c r="EP83" s="252"/>
      <c r="EQ83" s="252"/>
      <c r="ER83" s="252"/>
      <c r="ES83" s="252"/>
      <c r="ET83" s="252"/>
      <c r="EU83" s="252"/>
      <c r="EV83" s="252"/>
      <c r="EW83" s="252"/>
      <c r="EX83" s="252"/>
      <c r="EY83" s="252"/>
      <c r="EZ83" s="252"/>
      <c r="FA83" s="252"/>
      <c r="FB83" s="252"/>
      <c r="FC83" s="252"/>
      <c r="FD83" s="252"/>
      <c r="FE83" s="252"/>
      <c r="FF83" s="252"/>
      <c r="FG83" s="252"/>
      <c r="FH83" s="252"/>
      <c r="FI83" s="252"/>
      <c r="FJ83" s="252"/>
      <c r="FK83" s="252"/>
      <c r="FL83" s="252"/>
      <c r="FM83" s="252"/>
      <c r="FN83" s="252"/>
      <c r="FO83" s="252"/>
      <c r="FP83" s="252"/>
      <c r="FQ83" s="252"/>
      <c r="FR83" s="252"/>
      <c r="FS83" s="252"/>
      <c r="FT83" s="252"/>
      <c r="FU83" s="252"/>
      <c r="FV83" s="252"/>
      <c r="FW83" s="252"/>
      <c r="FX83" s="252"/>
      <c r="FY83" s="252"/>
      <c r="FZ83" s="252"/>
      <c r="GA83" s="252"/>
      <c r="GB83" s="252"/>
      <c r="GC83" s="252"/>
      <c r="GD83" s="252"/>
      <c r="GE83" s="252"/>
      <c r="GF83" s="252"/>
      <c r="GG83" s="252"/>
      <c r="GH83" s="252"/>
      <c r="GI83" s="252"/>
      <c r="GJ83" s="252"/>
      <c r="GK83" s="252"/>
      <c r="GL83" s="252"/>
      <c r="GM83" s="252"/>
      <c r="GN83" s="252"/>
      <c r="GO83" s="252"/>
    </row>
    <row r="84" spans="1:50" s="63" customFormat="1" ht="15" hidden="1">
      <c r="A84" s="388"/>
      <c r="B84" s="402"/>
      <c r="C84" s="402"/>
      <c r="D84" s="402"/>
      <c r="E84" s="402"/>
      <c r="F84" s="390">
        <v>82</v>
      </c>
      <c r="G84" s="402">
        <v>82</v>
      </c>
      <c r="H84" s="402">
        <v>81</v>
      </c>
      <c r="I84" s="402">
        <v>82</v>
      </c>
      <c r="J84" s="402">
        <v>82</v>
      </c>
      <c r="K84" s="390">
        <v>327</v>
      </c>
      <c r="L84" s="410"/>
      <c r="M84" s="411">
        <v>83</v>
      </c>
      <c r="N84" s="412">
        <v>83</v>
      </c>
      <c r="O84" s="411">
        <v>83</v>
      </c>
      <c r="P84" s="402">
        <v>83</v>
      </c>
      <c r="Q84" s="402">
        <v>83</v>
      </c>
      <c r="R84" s="314">
        <v>415</v>
      </c>
      <c r="S84" s="402">
        <v>84</v>
      </c>
      <c r="T84" s="402">
        <v>84</v>
      </c>
      <c r="U84" s="402">
        <v>84</v>
      </c>
      <c r="V84" s="402">
        <v>84</v>
      </c>
      <c r="W84" s="413">
        <v>84</v>
      </c>
      <c r="X84" s="390">
        <v>420</v>
      </c>
      <c r="Y84" s="402">
        <v>84</v>
      </c>
      <c r="Z84" s="414">
        <v>84</v>
      </c>
      <c r="AA84" s="414">
        <v>84</v>
      </c>
      <c r="AB84" s="414">
        <v>85</v>
      </c>
      <c r="AC84" s="414">
        <v>85</v>
      </c>
      <c r="AD84" s="390">
        <v>422</v>
      </c>
      <c r="AE84" s="410"/>
      <c r="AF84" s="402">
        <v>425</v>
      </c>
      <c r="AG84" s="402">
        <v>386</v>
      </c>
      <c r="AH84" s="402">
        <v>334</v>
      </c>
      <c r="AI84" s="402">
        <v>295</v>
      </c>
      <c r="AJ84" s="402">
        <v>258</v>
      </c>
      <c r="AK84" s="402">
        <v>217</v>
      </c>
      <c r="AL84" s="402">
        <v>164</v>
      </c>
      <c r="AM84" s="402">
        <v>118</v>
      </c>
      <c r="AN84" s="314">
        <v>2197</v>
      </c>
      <c r="AO84" s="402">
        <v>84</v>
      </c>
      <c r="AP84" s="402">
        <v>63</v>
      </c>
      <c r="AQ84" s="402">
        <v>50</v>
      </c>
      <c r="AR84" s="402">
        <v>37</v>
      </c>
      <c r="AS84" s="402">
        <v>39</v>
      </c>
      <c r="AT84" s="314">
        <v>273</v>
      </c>
      <c r="AU84" s="414">
        <v>193</v>
      </c>
      <c r="AV84" s="402">
        <v>1102</v>
      </c>
      <c r="AW84" s="402">
        <v>100</v>
      </c>
      <c r="AX84" s="402">
        <v>83</v>
      </c>
    </row>
    <row r="85" spans="1:50" ht="15">
      <c r="A85" s="415" t="s">
        <v>122</v>
      </c>
      <c r="B85" s="397">
        <v>3342</v>
      </c>
      <c r="C85" s="416"/>
      <c r="D85" s="417">
        <v>4</v>
      </c>
      <c r="E85" s="417">
        <v>61</v>
      </c>
      <c r="F85" s="317">
        <v>65</v>
      </c>
      <c r="G85" s="397">
        <v>66</v>
      </c>
      <c r="H85" s="397">
        <v>65</v>
      </c>
      <c r="I85" s="397">
        <v>66</v>
      </c>
      <c r="J85" s="397">
        <v>65</v>
      </c>
      <c r="K85" s="317">
        <v>262</v>
      </c>
      <c r="L85" s="418" t="s">
        <v>59</v>
      </c>
      <c r="M85" s="397">
        <v>66</v>
      </c>
      <c r="N85" s="397">
        <v>66</v>
      </c>
      <c r="O85" s="419">
        <v>66</v>
      </c>
      <c r="P85" s="419">
        <v>66</v>
      </c>
      <c r="Q85" s="419">
        <v>66</v>
      </c>
      <c r="R85" s="317">
        <v>330</v>
      </c>
      <c r="S85" s="397">
        <v>68</v>
      </c>
      <c r="T85" s="397">
        <v>68</v>
      </c>
      <c r="U85" s="397">
        <v>68</v>
      </c>
      <c r="V85" s="397">
        <v>68</v>
      </c>
      <c r="W85" s="397">
        <v>68</v>
      </c>
      <c r="X85" s="317">
        <v>340</v>
      </c>
      <c r="Y85" s="397">
        <v>68</v>
      </c>
      <c r="Z85" s="392">
        <v>68</v>
      </c>
      <c r="AA85" s="392">
        <v>68</v>
      </c>
      <c r="AB85" s="392">
        <v>71</v>
      </c>
      <c r="AC85" s="392">
        <v>68</v>
      </c>
      <c r="AD85" s="317">
        <v>343</v>
      </c>
      <c r="AE85" s="418" t="s">
        <v>59</v>
      </c>
      <c r="AF85" s="397">
        <v>346</v>
      </c>
      <c r="AG85" s="397">
        <v>313</v>
      </c>
      <c r="AH85" s="397">
        <v>272</v>
      </c>
      <c r="AI85" s="397">
        <v>241</v>
      </c>
      <c r="AJ85" s="397">
        <v>209</v>
      </c>
      <c r="AK85" s="397">
        <v>175</v>
      </c>
      <c r="AL85" s="397">
        <v>133</v>
      </c>
      <c r="AM85" s="397">
        <v>95</v>
      </c>
      <c r="AN85" s="317">
        <v>1784</v>
      </c>
      <c r="AO85" s="397">
        <v>67</v>
      </c>
      <c r="AP85" s="397">
        <v>51</v>
      </c>
      <c r="AQ85" s="397">
        <v>39</v>
      </c>
      <c r="AR85" s="397">
        <v>30</v>
      </c>
      <c r="AS85" s="397">
        <v>31</v>
      </c>
      <c r="AT85" s="317">
        <v>218</v>
      </c>
      <c r="AU85" s="397">
        <v>155.9697655</v>
      </c>
      <c r="AV85" s="397">
        <v>890.563117</v>
      </c>
      <c r="AW85" s="397">
        <v>80.81335</v>
      </c>
      <c r="AX85" s="397">
        <v>67.0750805</v>
      </c>
    </row>
    <row r="86" spans="1:50" ht="15">
      <c r="A86" s="415" t="s">
        <v>123</v>
      </c>
      <c r="B86" s="397">
        <v>418</v>
      </c>
      <c r="C86" s="416"/>
      <c r="D86" s="417">
        <v>1</v>
      </c>
      <c r="E86" s="417">
        <v>8</v>
      </c>
      <c r="F86" s="317">
        <v>9</v>
      </c>
      <c r="G86" s="397">
        <v>9</v>
      </c>
      <c r="H86" s="397">
        <v>9</v>
      </c>
      <c r="I86" s="397">
        <v>9</v>
      </c>
      <c r="J86" s="397">
        <v>9</v>
      </c>
      <c r="K86" s="317">
        <v>36</v>
      </c>
      <c r="L86" s="418" t="s">
        <v>87</v>
      </c>
      <c r="M86" s="397">
        <v>9</v>
      </c>
      <c r="N86" s="397">
        <v>9</v>
      </c>
      <c r="O86" s="419">
        <v>9</v>
      </c>
      <c r="P86" s="419">
        <v>9</v>
      </c>
      <c r="Q86" s="419">
        <v>9</v>
      </c>
      <c r="R86" s="317">
        <v>45</v>
      </c>
      <c r="S86" s="397">
        <v>9</v>
      </c>
      <c r="T86" s="397">
        <v>8</v>
      </c>
      <c r="U86" s="397">
        <v>8</v>
      </c>
      <c r="V86" s="397">
        <v>8</v>
      </c>
      <c r="W86" s="397">
        <v>8</v>
      </c>
      <c r="X86" s="317">
        <v>41</v>
      </c>
      <c r="Y86" s="397">
        <v>8</v>
      </c>
      <c r="Z86" s="392">
        <v>9</v>
      </c>
      <c r="AA86" s="392">
        <v>8</v>
      </c>
      <c r="AB86" s="392">
        <v>7</v>
      </c>
      <c r="AC86" s="392">
        <v>9</v>
      </c>
      <c r="AD86" s="317">
        <v>41</v>
      </c>
      <c r="AE86" s="418" t="s">
        <v>87</v>
      </c>
      <c r="AF86" s="397">
        <v>41</v>
      </c>
      <c r="AG86" s="397">
        <v>39</v>
      </c>
      <c r="AH86" s="397">
        <v>33</v>
      </c>
      <c r="AI86" s="397">
        <v>28</v>
      </c>
      <c r="AJ86" s="397">
        <v>26</v>
      </c>
      <c r="AK86" s="397">
        <v>22</v>
      </c>
      <c r="AL86" s="397">
        <v>16</v>
      </c>
      <c r="AM86" s="397">
        <v>12</v>
      </c>
      <c r="AN86" s="317">
        <v>217</v>
      </c>
      <c r="AO86" s="397">
        <v>9</v>
      </c>
      <c r="AP86" s="397">
        <v>6</v>
      </c>
      <c r="AQ86" s="397">
        <v>6</v>
      </c>
      <c r="AR86" s="397">
        <v>4</v>
      </c>
      <c r="AS86" s="397">
        <v>4</v>
      </c>
      <c r="AT86" s="317">
        <v>29</v>
      </c>
      <c r="AU86" s="397">
        <v>19.4710559</v>
      </c>
      <c r="AV86" s="397">
        <v>111.17670260000001</v>
      </c>
      <c r="AW86" s="397">
        <v>10.08863</v>
      </c>
      <c r="AX86" s="397">
        <v>8.373562900000001</v>
      </c>
    </row>
    <row r="87" spans="1:50" ht="15">
      <c r="A87" s="415" t="s">
        <v>124</v>
      </c>
      <c r="B87" s="397">
        <v>376</v>
      </c>
      <c r="C87" s="416"/>
      <c r="D87" s="417">
        <v>0.7154001</v>
      </c>
      <c r="E87" s="417">
        <v>7</v>
      </c>
      <c r="F87" s="317">
        <v>7.7154001</v>
      </c>
      <c r="G87" s="397">
        <v>7</v>
      </c>
      <c r="H87" s="397">
        <v>7</v>
      </c>
      <c r="I87" s="397">
        <v>7</v>
      </c>
      <c r="J87" s="397">
        <v>8</v>
      </c>
      <c r="K87" s="317">
        <v>29</v>
      </c>
      <c r="L87" s="418" t="s">
        <v>91</v>
      </c>
      <c r="M87" s="397">
        <v>8</v>
      </c>
      <c r="N87" s="397">
        <v>8</v>
      </c>
      <c r="O87" s="419">
        <v>8</v>
      </c>
      <c r="P87" s="419">
        <v>8</v>
      </c>
      <c r="Q87" s="419">
        <v>8</v>
      </c>
      <c r="R87" s="317">
        <v>40</v>
      </c>
      <c r="S87" s="397">
        <v>7</v>
      </c>
      <c r="T87" s="397">
        <v>8</v>
      </c>
      <c r="U87" s="397">
        <v>8</v>
      </c>
      <c r="V87" s="397">
        <v>8</v>
      </c>
      <c r="W87" s="397">
        <v>8</v>
      </c>
      <c r="X87" s="317">
        <v>39</v>
      </c>
      <c r="Y87" s="397">
        <v>8</v>
      </c>
      <c r="Z87" s="392">
        <v>7</v>
      </c>
      <c r="AA87" s="392">
        <v>8</v>
      </c>
      <c r="AB87" s="392">
        <v>7</v>
      </c>
      <c r="AC87" s="392">
        <v>8</v>
      </c>
      <c r="AD87" s="317">
        <v>38</v>
      </c>
      <c r="AE87" s="418" t="s">
        <v>91</v>
      </c>
      <c r="AF87" s="397">
        <v>38</v>
      </c>
      <c r="AG87" s="397">
        <v>34</v>
      </c>
      <c r="AH87" s="397">
        <v>29</v>
      </c>
      <c r="AI87" s="397">
        <v>26</v>
      </c>
      <c r="AJ87" s="397">
        <v>23</v>
      </c>
      <c r="AK87" s="397">
        <v>20</v>
      </c>
      <c r="AL87" s="397">
        <v>15</v>
      </c>
      <c r="AM87" s="397">
        <v>11</v>
      </c>
      <c r="AN87" s="317">
        <v>196</v>
      </c>
      <c r="AO87" s="397">
        <v>8</v>
      </c>
      <c r="AP87" s="397">
        <v>6</v>
      </c>
      <c r="AQ87" s="397">
        <v>5</v>
      </c>
      <c r="AR87" s="397">
        <v>3</v>
      </c>
      <c r="AS87" s="397">
        <v>4</v>
      </c>
      <c r="AT87" s="317">
        <v>26</v>
      </c>
      <c r="AU87" s="397">
        <v>17.559176670000003</v>
      </c>
      <c r="AV87" s="397">
        <v>100.26016938000001</v>
      </c>
      <c r="AW87" s="397">
        <v>9.098019</v>
      </c>
      <c r="AX87" s="397">
        <v>7.55135577</v>
      </c>
    </row>
    <row r="88" spans="1:50" s="85" customFormat="1" ht="8.25" customHeight="1" thickBot="1">
      <c r="A88" s="204"/>
      <c r="B88" s="420"/>
      <c r="C88" s="421"/>
      <c r="D88" s="422"/>
      <c r="E88" s="422"/>
      <c r="F88" s="326"/>
      <c r="G88" s="422"/>
      <c r="H88" s="422"/>
      <c r="I88" s="422"/>
      <c r="J88" s="422"/>
      <c r="K88" s="326"/>
      <c r="L88" s="422"/>
      <c r="M88" s="422"/>
      <c r="N88" s="422"/>
      <c r="O88" s="422"/>
      <c r="P88" s="422"/>
      <c r="Q88" s="422"/>
      <c r="R88" s="326"/>
      <c r="S88" s="422"/>
      <c r="T88" s="422"/>
      <c r="U88" s="422"/>
      <c r="V88" s="422"/>
      <c r="W88" s="422"/>
      <c r="X88" s="326"/>
      <c r="Y88" s="422"/>
      <c r="Z88" s="384"/>
      <c r="AA88" s="384"/>
      <c r="AB88" s="384"/>
      <c r="AC88" s="384"/>
      <c r="AD88" s="326"/>
      <c r="AE88" s="422"/>
      <c r="AF88" s="422"/>
      <c r="AG88" s="422"/>
      <c r="AH88" s="422"/>
      <c r="AI88" s="422"/>
      <c r="AJ88" s="422"/>
      <c r="AK88" s="422"/>
      <c r="AL88" s="422"/>
      <c r="AM88" s="422"/>
      <c r="AN88" s="326"/>
      <c r="AO88" s="422"/>
      <c r="AP88" s="422"/>
      <c r="AQ88" s="422"/>
      <c r="AR88" s="422"/>
      <c r="AS88" s="422"/>
      <c r="AT88" s="326"/>
      <c r="AU88" s="384"/>
      <c r="AV88" s="422"/>
      <c r="AW88" s="422"/>
      <c r="AX88" s="422"/>
    </row>
    <row r="89" spans="1:50" s="251" customFormat="1" ht="15.75" thickBot="1">
      <c r="A89" s="378" t="s">
        <v>60</v>
      </c>
      <c r="B89" s="297">
        <v>2489</v>
      </c>
      <c r="C89" s="380">
        <v>3348</v>
      </c>
      <c r="D89" s="386">
        <v>3.874605622282157</v>
      </c>
      <c r="E89" s="386">
        <v>45.125621</v>
      </c>
      <c r="F89" s="386">
        <v>49.000226622282156</v>
      </c>
      <c r="G89" s="386">
        <v>49</v>
      </c>
      <c r="H89" s="386">
        <v>49</v>
      </c>
      <c r="I89" s="386">
        <v>49</v>
      </c>
      <c r="J89" s="386">
        <v>50</v>
      </c>
      <c r="K89" s="386">
        <v>197</v>
      </c>
      <c r="L89" s="387" t="s">
        <v>60</v>
      </c>
      <c r="M89" s="386">
        <v>50</v>
      </c>
      <c r="N89" s="386">
        <v>50</v>
      </c>
      <c r="O89" s="386">
        <v>50</v>
      </c>
      <c r="P89" s="386">
        <v>50</v>
      </c>
      <c r="Q89" s="386">
        <v>50</v>
      </c>
      <c r="R89" s="386">
        <v>250</v>
      </c>
      <c r="S89" s="386">
        <v>50</v>
      </c>
      <c r="T89" s="386">
        <v>51</v>
      </c>
      <c r="U89" s="386">
        <v>51</v>
      </c>
      <c r="V89" s="386">
        <v>51</v>
      </c>
      <c r="W89" s="386">
        <v>50</v>
      </c>
      <c r="X89" s="386">
        <v>253</v>
      </c>
      <c r="Y89" s="386">
        <v>51</v>
      </c>
      <c r="Z89" s="386">
        <v>51</v>
      </c>
      <c r="AA89" s="386">
        <v>51</v>
      </c>
      <c r="AB89" s="386">
        <v>51</v>
      </c>
      <c r="AC89" s="386">
        <v>51</v>
      </c>
      <c r="AD89" s="386">
        <v>255</v>
      </c>
      <c r="AE89" s="387" t="s">
        <v>60</v>
      </c>
      <c r="AF89" s="386">
        <v>256</v>
      </c>
      <c r="AG89" s="386">
        <v>232</v>
      </c>
      <c r="AH89" s="386">
        <v>201</v>
      </c>
      <c r="AI89" s="386">
        <v>177</v>
      </c>
      <c r="AJ89" s="386">
        <v>155</v>
      </c>
      <c r="AK89" s="386">
        <v>131</v>
      </c>
      <c r="AL89" s="386">
        <v>98</v>
      </c>
      <c r="AM89" s="386">
        <v>71</v>
      </c>
      <c r="AN89" s="386"/>
      <c r="AO89" s="386">
        <v>50</v>
      </c>
      <c r="AP89" s="386">
        <v>38</v>
      </c>
      <c r="AQ89" s="386">
        <v>30</v>
      </c>
      <c r="AR89" s="386">
        <v>22</v>
      </c>
      <c r="AS89" s="386">
        <v>24</v>
      </c>
      <c r="AT89" s="423">
        <v>164</v>
      </c>
      <c r="AU89" s="386">
        <v>114</v>
      </c>
      <c r="AV89" s="386">
        <v>652.9999674854772</v>
      </c>
      <c r="AW89" s="386">
        <v>59.999997012448134</v>
      </c>
      <c r="AX89" s="386">
        <v>49.99999751037345</v>
      </c>
    </row>
    <row r="90" spans="1:50" s="143" customFormat="1" ht="15" hidden="1">
      <c r="A90" s="388" t="s">
        <v>98</v>
      </c>
      <c r="B90" s="389"/>
      <c r="C90" s="389"/>
      <c r="D90" s="389"/>
      <c r="E90" s="389"/>
      <c r="F90" s="333">
        <v>49</v>
      </c>
      <c r="G90" s="389">
        <v>49</v>
      </c>
      <c r="H90" s="389">
        <v>49</v>
      </c>
      <c r="I90" s="389">
        <v>49</v>
      </c>
      <c r="J90" s="389">
        <v>50</v>
      </c>
      <c r="K90" s="333">
        <v>197</v>
      </c>
      <c r="L90" s="389"/>
      <c r="M90" s="389">
        <v>50</v>
      </c>
      <c r="N90" s="389">
        <v>50</v>
      </c>
      <c r="O90" s="389">
        <v>50</v>
      </c>
      <c r="P90" s="389">
        <v>50</v>
      </c>
      <c r="Q90" s="389">
        <v>50</v>
      </c>
      <c r="R90" s="390">
        <v>250</v>
      </c>
      <c r="S90" s="389">
        <v>50</v>
      </c>
      <c r="T90" s="389">
        <v>51</v>
      </c>
      <c r="U90" s="389">
        <v>51</v>
      </c>
      <c r="V90" s="389">
        <v>51</v>
      </c>
      <c r="W90" s="389">
        <v>50</v>
      </c>
      <c r="X90" s="332">
        <v>253</v>
      </c>
      <c r="Y90" s="389">
        <v>51</v>
      </c>
      <c r="Z90" s="389">
        <v>51</v>
      </c>
      <c r="AA90" s="389">
        <v>51</v>
      </c>
      <c r="AB90" s="389">
        <v>51</v>
      </c>
      <c r="AC90" s="389">
        <v>51</v>
      </c>
      <c r="AD90" s="332">
        <v>255</v>
      </c>
      <c r="AE90" s="389">
        <v>0</v>
      </c>
      <c r="AF90" s="389">
        <v>256</v>
      </c>
      <c r="AG90" s="389">
        <v>232</v>
      </c>
      <c r="AH90" s="389">
        <v>201</v>
      </c>
      <c r="AI90" s="389">
        <v>177</v>
      </c>
      <c r="AJ90" s="389">
        <v>155</v>
      </c>
      <c r="AK90" s="389">
        <v>131</v>
      </c>
      <c r="AL90" s="389">
        <v>98</v>
      </c>
      <c r="AM90" s="389">
        <v>71</v>
      </c>
      <c r="AN90" s="314">
        <v>1321</v>
      </c>
      <c r="AO90" s="389">
        <v>50</v>
      </c>
      <c r="AP90" s="389">
        <v>38</v>
      </c>
      <c r="AQ90" s="389">
        <v>30</v>
      </c>
      <c r="AR90" s="389">
        <v>22</v>
      </c>
      <c r="AS90" s="424">
        <v>24</v>
      </c>
      <c r="AT90" s="425">
        <v>164</v>
      </c>
      <c r="AU90" s="426">
        <v>114</v>
      </c>
      <c r="AV90" s="389">
        <v>653</v>
      </c>
      <c r="AW90" s="389">
        <v>60</v>
      </c>
      <c r="AX90" s="389">
        <v>50</v>
      </c>
    </row>
    <row r="91" spans="1:50" ht="15">
      <c r="A91" s="427" t="s">
        <v>61</v>
      </c>
      <c r="B91" s="397">
        <v>1219.61</v>
      </c>
      <c r="C91" s="416">
        <v>1685</v>
      </c>
      <c r="D91" s="417">
        <v>1.9668720222821574</v>
      </c>
      <c r="E91" s="417">
        <v>23</v>
      </c>
      <c r="F91" s="317">
        <v>24.966872022282157</v>
      </c>
      <c r="G91" s="397">
        <v>25</v>
      </c>
      <c r="H91" s="397">
        <v>25</v>
      </c>
      <c r="I91" s="397">
        <v>25</v>
      </c>
      <c r="J91" s="397">
        <v>25</v>
      </c>
      <c r="K91" s="317">
        <v>100</v>
      </c>
      <c r="L91" s="418" t="s">
        <v>61</v>
      </c>
      <c r="M91" s="397">
        <v>24</v>
      </c>
      <c r="N91" s="397">
        <v>24</v>
      </c>
      <c r="O91" s="397">
        <v>25</v>
      </c>
      <c r="P91" s="397">
        <v>25</v>
      </c>
      <c r="Q91" s="397">
        <v>24</v>
      </c>
      <c r="R91" s="317">
        <v>122</v>
      </c>
      <c r="S91" s="397">
        <v>24</v>
      </c>
      <c r="T91" s="397">
        <v>25</v>
      </c>
      <c r="U91" s="397">
        <v>25</v>
      </c>
      <c r="V91" s="397">
        <v>25</v>
      </c>
      <c r="W91" s="397">
        <v>24</v>
      </c>
      <c r="X91" s="317">
        <v>123</v>
      </c>
      <c r="Y91" s="397">
        <v>25</v>
      </c>
      <c r="Z91" s="392">
        <v>25</v>
      </c>
      <c r="AA91" s="392">
        <v>25</v>
      </c>
      <c r="AB91" s="392">
        <v>25</v>
      </c>
      <c r="AC91" s="392">
        <v>25</v>
      </c>
      <c r="AD91" s="317">
        <v>125</v>
      </c>
      <c r="AE91" s="418" t="s">
        <v>61</v>
      </c>
      <c r="AF91" s="397">
        <v>123</v>
      </c>
      <c r="AG91" s="397">
        <v>113</v>
      </c>
      <c r="AH91" s="397">
        <v>98</v>
      </c>
      <c r="AI91" s="397">
        <v>87</v>
      </c>
      <c r="AJ91" s="397">
        <v>76</v>
      </c>
      <c r="AK91" s="397">
        <v>64</v>
      </c>
      <c r="AL91" s="397">
        <v>48</v>
      </c>
      <c r="AM91" s="397">
        <v>35</v>
      </c>
      <c r="AN91" s="317">
        <v>644</v>
      </c>
      <c r="AO91" s="397">
        <v>24</v>
      </c>
      <c r="AP91" s="397">
        <v>19</v>
      </c>
      <c r="AQ91" s="397">
        <v>15</v>
      </c>
      <c r="AR91" s="397">
        <v>11</v>
      </c>
      <c r="AS91" s="397">
        <v>12</v>
      </c>
      <c r="AT91" s="317">
        <v>81</v>
      </c>
      <c r="AU91" s="397">
        <v>55.86</v>
      </c>
      <c r="AV91" s="397">
        <v>329.7514522821577</v>
      </c>
      <c r="AW91" s="397">
        <v>30.29875518672199</v>
      </c>
      <c r="AX91" s="397">
        <v>25.24896265560166</v>
      </c>
    </row>
    <row r="92" spans="1:50" ht="15">
      <c r="A92" s="427" t="s">
        <v>62</v>
      </c>
      <c r="B92" s="397">
        <v>672.2413454702</v>
      </c>
      <c r="C92" s="416">
        <v>900</v>
      </c>
      <c r="D92" s="417">
        <v>1.0333557</v>
      </c>
      <c r="E92" s="417">
        <v>12</v>
      </c>
      <c r="F92" s="317">
        <v>13.0333557</v>
      </c>
      <c r="G92" s="397">
        <v>13</v>
      </c>
      <c r="H92" s="397">
        <v>13</v>
      </c>
      <c r="I92" s="397">
        <v>13</v>
      </c>
      <c r="J92" s="397">
        <v>13</v>
      </c>
      <c r="K92" s="317">
        <v>52</v>
      </c>
      <c r="L92" s="418" t="s">
        <v>62</v>
      </c>
      <c r="M92" s="397">
        <v>14</v>
      </c>
      <c r="N92" s="397">
        <v>14</v>
      </c>
      <c r="O92" s="397">
        <v>13</v>
      </c>
      <c r="P92" s="397">
        <v>13</v>
      </c>
      <c r="Q92" s="397">
        <v>14</v>
      </c>
      <c r="R92" s="317">
        <v>68</v>
      </c>
      <c r="S92" s="397">
        <v>14</v>
      </c>
      <c r="T92" s="397">
        <v>13</v>
      </c>
      <c r="U92" s="397">
        <v>14</v>
      </c>
      <c r="V92" s="397">
        <v>14</v>
      </c>
      <c r="W92" s="397">
        <v>13</v>
      </c>
      <c r="X92" s="317">
        <v>68</v>
      </c>
      <c r="Y92" s="397">
        <v>14</v>
      </c>
      <c r="Z92" s="392">
        <v>14</v>
      </c>
      <c r="AA92" s="392">
        <v>14</v>
      </c>
      <c r="AB92" s="392">
        <v>14</v>
      </c>
      <c r="AC92" s="392">
        <v>14</v>
      </c>
      <c r="AD92" s="317">
        <v>70</v>
      </c>
      <c r="AE92" s="418" t="s">
        <v>62</v>
      </c>
      <c r="AF92" s="397">
        <v>69</v>
      </c>
      <c r="AG92" s="397">
        <v>63</v>
      </c>
      <c r="AH92" s="397">
        <v>55</v>
      </c>
      <c r="AI92" s="397">
        <v>48</v>
      </c>
      <c r="AJ92" s="397">
        <v>42</v>
      </c>
      <c r="AK92" s="397">
        <v>35</v>
      </c>
      <c r="AL92" s="397">
        <v>26</v>
      </c>
      <c r="AM92" s="397">
        <v>19</v>
      </c>
      <c r="AN92" s="317">
        <v>357</v>
      </c>
      <c r="AO92" s="397">
        <v>14</v>
      </c>
      <c r="AP92" s="397">
        <v>10</v>
      </c>
      <c r="AQ92" s="397">
        <v>8</v>
      </c>
      <c r="AR92" s="397">
        <v>6</v>
      </c>
      <c r="AS92" s="397">
        <v>6</v>
      </c>
      <c r="AT92" s="317">
        <v>44</v>
      </c>
      <c r="AU92" s="397">
        <v>30.7896799452</v>
      </c>
      <c r="AV92" s="397">
        <v>182.62320400000002</v>
      </c>
      <c r="AW92" s="397">
        <v>16.78008</v>
      </c>
      <c r="AX92" s="397">
        <v>13.9834</v>
      </c>
    </row>
    <row r="93" spans="1:52" ht="15">
      <c r="A93" s="427" t="s">
        <v>63</v>
      </c>
      <c r="B93" s="397">
        <v>597.1486545298</v>
      </c>
      <c r="C93" s="416">
        <v>763</v>
      </c>
      <c r="D93" s="417">
        <v>0.8743778999999999</v>
      </c>
      <c r="E93" s="417">
        <v>10.125621</v>
      </c>
      <c r="F93" s="317">
        <v>10.999998900000001</v>
      </c>
      <c r="G93" s="397">
        <v>11</v>
      </c>
      <c r="H93" s="397">
        <v>11</v>
      </c>
      <c r="I93" s="397">
        <v>11</v>
      </c>
      <c r="J93" s="397">
        <v>12</v>
      </c>
      <c r="K93" s="317">
        <v>45</v>
      </c>
      <c r="L93" s="418" t="s">
        <v>63</v>
      </c>
      <c r="M93" s="397">
        <v>12</v>
      </c>
      <c r="N93" s="397">
        <v>12</v>
      </c>
      <c r="O93" s="397">
        <v>12</v>
      </c>
      <c r="P93" s="397">
        <v>12</v>
      </c>
      <c r="Q93" s="397">
        <v>12</v>
      </c>
      <c r="R93" s="317">
        <v>60</v>
      </c>
      <c r="S93" s="397">
        <v>12</v>
      </c>
      <c r="T93" s="397">
        <v>13</v>
      </c>
      <c r="U93" s="397">
        <v>12</v>
      </c>
      <c r="V93" s="397">
        <v>12</v>
      </c>
      <c r="W93" s="397">
        <v>13</v>
      </c>
      <c r="X93" s="317">
        <v>62</v>
      </c>
      <c r="Y93" s="397">
        <v>12</v>
      </c>
      <c r="Z93" s="392">
        <v>12</v>
      </c>
      <c r="AA93" s="392">
        <v>12</v>
      </c>
      <c r="AB93" s="392">
        <v>12</v>
      </c>
      <c r="AC93" s="392">
        <v>12</v>
      </c>
      <c r="AD93" s="317">
        <v>60</v>
      </c>
      <c r="AE93" s="418" t="s">
        <v>63</v>
      </c>
      <c r="AF93" s="397">
        <v>64</v>
      </c>
      <c r="AG93" s="397">
        <v>56</v>
      </c>
      <c r="AH93" s="397">
        <v>48</v>
      </c>
      <c r="AI93" s="397">
        <v>42</v>
      </c>
      <c r="AJ93" s="397">
        <v>37</v>
      </c>
      <c r="AK93" s="397">
        <v>32</v>
      </c>
      <c r="AL93" s="397">
        <v>24</v>
      </c>
      <c r="AM93" s="397">
        <v>17</v>
      </c>
      <c r="AN93" s="317">
        <v>320</v>
      </c>
      <c r="AO93" s="397">
        <v>12</v>
      </c>
      <c r="AP93" s="397">
        <v>9</v>
      </c>
      <c r="AQ93" s="397">
        <v>7</v>
      </c>
      <c r="AR93" s="397">
        <v>5</v>
      </c>
      <c r="AS93" s="397">
        <v>6</v>
      </c>
      <c r="AT93" s="317">
        <v>39</v>
      </c>
      <c r="AU93" s="397">
        <v>27.3503200548</v>
      </c>
      <c r="AV93" s="397">
        <v>140.6253112033195</v>
      </c>
      <c r="AW93" s="397">
        <v>12.921161825726141</v>
      </c>
      <c r="AX93" s="397">
        <v>10.767634854771787</v>
      </c>
      <c r="AZ93" s="243"/>
    </row>
    <row r="94" spans="1:50" ht="7.5" customHeight="1" thickBot="1">
      <c r="A94" s="245"/>
      <c r="B94" s="400"/>
      <c r="C94" s="428"/>
      <c r="D94" s="400"/>
      <c r="E94" s="400"/>
      <c r="F94" s="314"/>
      <c r="G94" s="400"/>
      <c r="H94" s="400"/>
      <c r="I94" s="400"/>
      <c r="J94" s="400"/>
      <c r="K94" s="314"/>
      <c r="L94" s="429"/>
      <c r="M94" s="400"/>
      <c r="N94" s="400"/>
      <c r="O94" s="400"/>
      <c r="P94" s="400"/>
      <c r="Q94" s="400"/>
      <c r="R94" s="314"/>
      <c r="S94" s="400"/>
      <c r="T94" s="400"/>
      <c r="U94" s="400"/>
      <c r="V94" s="400"/>
      <c r="W94" s="400"/>
      <c r="X94" s="314"/>
      <c r="Y94" s="400"/>
      <c r="Z94" s="409"/>
      <c r="AA94" s="409"/>
      <c r="AB94" s="409"/>
      <c r="AC94" s="409"/>
      <c r="AD94" s="314"/>
      <c r="AE94" s="429"/>
      <c r="AF94" s="400"/>
      <c r="AG94" s="400"/>
      <c r="AH94" s="400"/>
      <c r="AI94" s="400"/>
      <c r="AJ94" s="400"/>
      <c r="AK94" s="400"/>
      <c r="AL94" s="400"/>
      <c r="AM94" s="400"/>
      <c r="AN94" s="314"/>
      <c r="AO94" s="400"/>
      <c r="AP94" s="400"/>
      <c r="AQ94" s="400"/>
      <c r="AR94" s="400"/>
      <c r="AS94" s="400"/>
      <c r="AT94" s="314"/>
      <c r="AU94" s="409"/>
      <c r="AV94" s="400"/>
      <c r="AW94" s="400"/>
      <c r="AX94" s="400"/>
    </row>
    <row r="95" spans="1:50" s="251" customFormat="1" ht="15.75" thickBot="1">
      <c r="A95" s="378" t="s">
        <v>64</v>
      </c>
      <c r="B95" s="386">
        <v>40302.667432300004</v>
      </c>
      <c r="C95" s="430">
        <v>36891</v>
      </c>
      <c r="D95" s="386">
        <v>60</v>
      </c>
      <c r="E95" s="386">
        <v>737.6153300000001</v>
      </c>
      <c r="F95" s="386">
        <v>797.6153300000001</v>
      </c>
      <c r="G95" s="386">
        <v>794</v>
      </c>
      <c r="H95" s="386">
        <v>794</v>
      </c>
      <c r="I95" s="386">
        <v>798.944799</v>
      </c>
      <c r="J95" s="386">
        <v>802.9705819999999</v>
      </c>
      <c r="K95" s="386">
        <v>3189.915381</v>
      </c>
      <c r="L95" s="387" t="s">
        <v>64</v>
      </c>
      <c r="M95" s="386">
        <v>807</v>
      </c>
      <c r="N95" s="386">
        <v>810.0092565</v>
      </c>
      <c r="O95" s="386">
        <v>812.0092565</v>
      </c>
      <c r="P95" s="386">
        <v>812.0092565</v>
      </c>
      <c r="Q95" s="386">
        <v>812.0092565</v>
      </c>
      <c r="R95" s="386">
        <v>4053.037026</v>
      </c>
      <c r="S95" s="386">
        <v>814</v>
      </c>
      <c r="T95" s="386">
        <v>820.0479310000001</v>
      </c>
      <c r="U95" s="386">
        <v>820.0479310000001</v>
      </c>
      <c r="V95" s="386">
        <v>818</v>
      </c>
      <c r="W95" s="386">
        <v>817</v>
      </c>
      <c r="X95" s="386">
        <v>4089.095862</v>
      </c>
      <c r="Y95" s="386">
        <v>819</v>
      </c>
      <c r="Z95" s="386">
        <v>823.073714</v>
      </c>
      <c r="AA95" s="386">
        <v>824</v>
      </c>
      <c r="AB95" s="386">
        <v>823</v>
      </c>
      <c r="AC95" s="386">
        <v>825.073714</v>
      </c>
      <c r="AD95" s="386">
        <v>4114.147428</v>
      </c>
      <c r="AE95" s="387" t="s">
        <v>64</v>
      </c>
      <c r="AF95" s="386">
        <v>4139</v>
      </c>
      <c r="AG95" s="386">
        <v>3763</v>
      </c>
      <c r="AH95" s="386">
        <v>3253</v>
      </c>
      <c r="AI95" s="386">
        <v>2871</v>
      </c>
      <c r="AJ95" s="386">
        <v>2511.5390067</v>
      </c>
      <c r="AK95" s="386">
        <v>2114</v>
      </c>
      <c r="AL95" s="386">
        <v>1594</v>
      </c>
      <c r="AM95" s="386">
        <v>1149</v>
      </c>
      <c r="AN95" s="386">
        <v>21394.5390067</v>
      </c>
      <c r="AO95" s="386">
        <v>815.8344079999999</v>
      </c>
      <c r="AP95" s="386">
        <v>611.412944</v>
      </c>
      <c r="AQ95" s="386">
        <v>488</v>
      </c>
      <c r="AR95" s="386">
        <v>364</v>
      </c>
      <c r="AS95" s="386">
        <v>385</v>
      </c>
      <c r="AT95" s="386">
        <v>2566.2473520000003</v>
      </c>
      <c r="AU95" s="386">
        <v>1875</v>
      </c>
      <c r="AV95" s="386">
        <v>10737.00000001427</v>
      </c>
      <c r="AW95" s="386">
        <v>976.0000000012716</v>
      </c>
      <c r="AX95" s="386">
        <v>812.0000000010575</v>
      </c>
    </row>
    <row r="96" spans="1:50" s="85" customFormat="1" ht="7.5" customHeight="1" thickBot="1">
      <c r="A96" s="204"/>
      <c r="B96" s="383"/>
      <c r="C96" s="383"/>
      <c r="D96" s="383"/>
      <c r="E96" s="383"/>
      <c r="F96" s="326"/>
      <c r="G96" s="422"/>
      <c r="H96" s="422"/>
      <c r="I96" s="422"/>
      <c r="J96" s="422"/>
      <c r="K96" s="326"/>
      <c r="L96" s="383"/>
      <c r="M96" s="383"/>
      <c r="N96" s="383"/>
      <c r="O96" s="383"/>
      <c r="P96" s="383"/>
      <c r="Q96" s="383"/>
      <c r="R96" s="326"/>
      <c r="S96" s="383"/>
      <c r="T96" s="383"/>
      <c r="U96" s="383"/>
      <c r="V96" s="383"/>
      <c r="W96" s="383"/>
      <c r="X96" s="326"/>
      <c r="Y96" s="383"/>
      <c r="Z96" s="384"/>
      <c r="AA96" s="384"/>
      <c r="AB96" s="384"/>
      <c r="AC96" s="384"/>
      <c r="AD96" s="326"/>
      <c r="AE96" s="383"/>
      <c r="AF96" s="383"/>
      <c r="AG96" s="383"/>
      <c r="AH96" s="383"/>
      <c r="AI96" s="383"/>
      <c r="AJ96" s="383"/>
      <c r="AK96" s="383"/>
      <c r="AL96" s="383"/>
      <c r="AM96" s="383"/>
      <c r="AN96" s="326"/>
      <c r="AO96" s="383"/>
      <c r="AP96" s="383"/>
      <c r="AQ96" s="383"/>
      <c r="AR96" s="383"/>
      <c r="AS96" s="383"/>
      <c r="AT96" s="326"/>
      <c r="AU96" s="384"/>
      <c r="AV96" s="383"/>
      <c r="AW96" s="383"/>
      <c r="AX96" s="383"/>
    </row>
    <row r="97" spans="1:50" s="251" customFormat="1" ht="15.75" thickBot="1">
      <c r="A97" s="378" t="s">
        <v>65</v>
      </c>
      <c r="B97" s="386">
        <v>18311</v>
      </c>
      <c r="C97" s="430">
        <v>18518</v>
      </c>
      <c r="D97" s="386">
        <v>27</v>
      </c>
      <c r="E97" s="386">
        <v>335</v>
      </c>
      <c r="F97" s="386">
        <v>362</v>
      </c>
      <c r="G97" s="386">
        <v>361</v>
      </c>
      <c r="H97" s="386">
        <v>361</v>
      </c>
      <c r="I97" s="386">
        <v>363</v>
      </c>
      <c r="J97" s="386">
        <v>364</v>
      </c>
      <c r="K97" s="386">
        <v>1449</v>
      </c>
      <c r="L97" s="387" t="s">
        <v>65</v>
      </c>
      <c r="M97" s="386">
        <v>367</v>
      </c>
      <c r="N97" s="386">
        <v>368</v>
      </c>
      <c r="O97" s="386">
        <v>369</v>
      </c>
      <c r="P97" s="386">
        <v>369</v>
      </c>
      <c r="Q97" s="386">
        <v>369</v>
      </c>
      <c r="R97" s="386">
        <v>1842</v>
      </c>
      <c r="S97" s="386">
        <v>370</v>
      </c>
      <c r="T97" s="386">
        <v>373</v>
      </c>
      <c r="U97" s="386">
        <v>373</v>
      </c>
      <c r="V97" s="386">
        <v>372</v>
      </c>
      <c r="W97" s="386">
        <v>371</v>
      </c>
      <c r="X97" s="386">
        <v>1859</v>
      </c>
      <c r="Y97" s="386">
        <v>372</v>
      </c>
      <c r="Z97" s="386">
        <v>374</v>
      </c>
      <c r="AA97" s="386">
        <v>374</v>
      </c>
      <c r="AB97" s="386">
        <v>374</v>
      </c>
      <c r="AC97" s="386">
        <v>375</v>
      </c>
      <c r="AD97" s="386">
        <v>1869</v>
      </c>
      <c r="AE97" s="387" t="s">
        <v>65</v>
      </c>
      <c r="AF97" s="386">
        <v>1880</v>
      </c>
      <c r="AG97" s="386">
        <v>1710</v>
      </c>
      <c r="AH97" s="386">
        <v>1479</v>
      </c>
      <c r="AI97" s="386">
        <v>1304</v>
      </c>
      <c r="AJ97" s="386">
        <v>1141</v>
      </c>
      <c r="AK97" s="386">
        <v>960</v>
      </c>
      <c r="AL97" s="386">
        <v>724</v>
      </c>
      <c r="AM97" s="386">
        <v>522</v>
      </c>
      <c r="AN97" s="386">
        <v>9720</v>
      </c>
      <c r="AO97" s="386">
        <v>371</v>
      </c>
      <c r="AP97" s="386">
        <v>277</v>
      </c>
      <c r="AQ97" s="386">
        <v>222</v>
      </c>
      <c r="AR97" s="386">
        <v>165</v>
      </c>
      <c r="AS97" s="386">
        <v>175</v>
      </c>
      <c r="AT97" s="386">
        <v>1210</v>
      </c>
      <c r="AU97" s="386">
        <v>850</v>
      </c>
      <c r="AV97" s="386">
        <v>4871</v>
      </c>
      <c r="AW97" s="386">
        <v>443</v>
      </c>
      <c r="AX97" s="386">
        <v>368</v>
      </c>
    </row>
    <row r="98" spans="1:50" s="143" customFormat="1" ht="15" hidden="1">
      <c r="A98" s="388" t="s">
        <v>98</v>
      </c>
      <c r="B98" s="389"/>
      <c r="C98" s="389"/>
      <c r="D98" s="389"/>
      <c r="E98" s="389"/>
      <c r="F98" s="333">
        <v>362</v>
      </c>
      <c r="G98" s="389">
        <v>361</v>
      </c>
      <c r="H98" s="389">
        <v>361</v>
      </c>
      <c r="I98" s="389">
        <v>363</v>
      </c>
      <c r="J98" s="389">
        <v>364</v>
      </c>
      <c r="K98" s="333">
        <v>1449</v>
      </c>
      <c r="L98" s="389"/>
      <c r="M98" s="389">
        <v>367</v>
      </c>
      <c r="N98" s="389">
        <v>368</v>
      </c>
      <c r="O98" s="389">
        <v>369</v>
      </c>
      <c r="P98" s="389">
        <v>369</v>
      </c>
      <c r="Q98" s="389">
        <v>369</v>
      </c>
      <c r="R98" s="390">
        <v>1842</v>
      </c>
      <c r="S98" s="389">
        <v>370</v>
      </c>
      <c r="T98" s="389">
        <v>373</v>
      </c>
      <c r="U98" s="389">
        <v>373</v>
      </c>
      <c r="V98" s="389">
        <v>372</v>
      </c>
      <c r="W98" s="389">
        <v>371</v>
      </c>
      <c r="X98" s="332">
        <v>1859</v>
      </c>
      <c r="Y98" s="389">
        <v>372</v>
      </c>
      <c r="Z98" s="389">
        <v>374</v>
      </c>
      <c r="AA98" s="389">
        <v>374</v>
      </c>
      <c r="AB98" s="389">
        <v>374</v>
      </c>
      <c r="AC98" s="389">
        <v>375</v>
      </c>
      <c r="AD98" s="332">
        <v>1869</v>
      </c>
      <c r="AE98" s="389">
        <v>0</v>
      </c>
      <c r="AF98" s="389">
        <v>1880</v>
      </c>
      <c r="AG98" s="389">
        <v>1710</v>
      </c>
      <c r="AH98" s="389">
        <v>1479</v>
      </c>
      <c r="AI98" s="389">
        <v>1304</v>
      </c>
      <c r="AJ98" s="389">
        <v>1141</v>
      </c>
      <c r="AK98" s="389">
        <v>960</v>
      </c>
      <c r="AL98" s="389">
        <v>724</v>
      </c>
      <c r="AM98" s="389">
        <v>522</v>
      </c>
      <c r="AN98" s="314">
        <v>9720</v>
      </c>
      <c r="AO98" s="389">
        <v>371</v>
      </c>
      <c r="AP98" s="389">
        <v>277</v>
      </c>
      <c r="AQ98" s="389">
        <v>222</v>
      </c>
      <c r="AR98" s="389">
        <v>165</v>
      </c>
      <c r="AS98" s="389">
        <v>175</v>
      </c>
      <c r="AT98" s="314">
        <v>1210</v>
      </c>
      <c r="AU98" s="389">
        <v>850</v>
      </c>
      <c r="AV98" s="389">
        <v>4871</v>
      </c>
      <c r="AW98" s="389">
        <v>443</v>
      </c>
      <c r="AX98" s="389">
        <v>368</v>
      </c>
    </row>
    <row r="99" spans="1:50" ht="15">
      <c r="A99" s="415" t="s">
        <v>66</v>
      </c>
      <c r="B99" s="397">
        <v>18311</v>
      </c>
      <c r="C99" s="416">
        <v>18518</v>
      </c>
      <c r="D99" s="417">
        <v>27</v>
      </c>
      <c r="E99" s="417">
        <v>335</v>
      </c>
      <c r="F99" s="317">
        <v>362</v>
      </c>
      <c r="G99" s="397">
        <v>361</v>
      </c>
      <c r="H99" s="397">
        <v>361</v>
      </c>
      <c r="I99" s="397">
        <v>363</v>
      </c>
      <c r="J99" s="397">
        <v>364</v>
      </c>
      <c r="K99" s="317">
        <v>1449</v>
      </c>
      <c r="L99" s="418" t="s">
        <v>66</v>
      </c>
      <c r="M99" s="397">
        <v>367</v>
      </c>
      <c r="N99" s="397">
        <v>368</v>
      </c>
      <c r="O99" s="397">
        <v>369</v>
      </c>
      <c r="P99" s="397">
        <v>369</v>
      </c>
      <c r="Q99" s="397">
        <v>369</v>
      </c>
      <c r="R99" s="317">
        <v>1842</v>
      </c>
      <c r="S99" s="397">
        <v>370</v>
      </c>
      <c r="T99" s="397">
        <v>373</v>
      </c>
      <c r="U99" s="397">
        <v>373</v>
      </c>
      <c r="V99" s="397">
        <v>372</v>
      </c>
      <c r="W99" s="397">
        <v>371</v>
      </c>
      <c r="X99" s="317">
        <v>1859</v>
      </c>
      <c r="Y99" s="397">
        <v>372</v>
      </c>
      <c r="Z99" s="392">
        <v>374</v>
      </c>
      <c r="AA99" s="392">
        <v>374</v>
      </c>
      <c r="AB99" s="392">
        <v>374</v>
      </c>
      <c r="AC99" s="392">
        <v>375</v>
      </c>
      <c r="AD99" s="317">
        <v>1869</v>
      </c>
      <c r="AE99" s="418" t="s">
        <v>66</v>
      </c>
      <c r="AF99" s="392">
        <v>1880</v>
      </c>
      <c r="AG99" s="397">
        <v>1710</v>
      </c>
      <c r="AH99" s="397">
        <v>1479</v>
      </c>
      <c r="AI99" s="397">
        <v>1304</v>
      </c>
      <c r="AJ99" s="397">
        <v>1141</v>
      </c>
      <c r="AK99" s="397">
        <v>960</v>
      </c>
      <c r="AL99" s="397">
        <v>724</v>
      </c>
      <c r="AM99" s="397">
        <v>522</v>
      </c>
      <c r="AN99" s="317">
        <v>9720</v>
      </c>
      <c r="AO99" s="397">
        <v>371</v>
      </c>
      <c r="AP99" s="397">
        <v>277</v>
      </c>
      <c r="AQ99" s="397">
        <v>222</v>
      </c>
      <c r="AR99" s="397">
        <v>165</v>
      </c>
      <c r="AS99" s="397">
        <v>175</v>
      </c>
      <c r="AT99" s="317">
        <v>1210</v>
      </c>
      <c r="AU99" s="397">
        <v>850</v>
      </c>
      <c r="AV99" s="397">
        <v>4871</v>
      </c>
      <c r="AW99" s="397">
        <v>443</v>
      </c>
      <c r="AX99" s="397">
        <v>368</v>
      </c>
    </row>
    <row r="100" spans="1:50" s="85" customFormat="1" ht="9" customHeight="1" thickBot="1">
      <c r="A100" s="204"/>
      <c r="B100" s="422"/>
      <c r="C100" s="422"/>
      <c r="D100" s="422"/>
      <c r="E100" s="422"/>
      <c r="F100" s="326"/>
      <c r="G100" s="422"/>
      <c r="H100" s="422"/>
      <c r="I100" s="422"/>
      <c r="J100" s="422"/>
      <c r="K100" s="326"/>
      <c r="L100" s="422"/>
      <c r="M100" s="422"/>
      <c r="N100" s="422"/>
      <c r="O100" s="422"/>
      <c r="P100" s="422"/>
      <c r="Q100" s="422"/>
      <c r="R100" s="326"/>
      <c r="S100" s="422"/>
      <c r="T100" s="422"/>
      <c r="U100" s="422"/>
      <c r="V100" s="422"/>
      <c r="W100" s="422"/>
      <c r="X100" s="326"/>
      <c r="Y100" s="422"/>
      <c r="Z100" s="384"/>
      <c r="AA100" s="384"/>
      <c r="AB100" s="384"/>
      <c r="AC100" s="384"/>
      <c r="AD100" s="326"/>
      <c r="AE100" s="422"/>
      <c r="AF100" s="422"/>
      <c r="AG100" s="422"/>
      <c r="AH100" s="422"/>
      <c r="AI100" s="422"/>
      <c r="AJ100" s="422"/>
      <c r="AK100" s="422"/>
      <c r="AL100" s="422"/>
      <c r="AM100" s="422"/>
      <c r="AN100" s="326"/>
      <c r="AO100" s="422"/>
      <c r="AP100" s="422"/>
      <c r="AQ100" s="422"/>
      <c r="AR100" s="422"/>
      <c r="AS100" s="422"/>
      <c r="AT100" s="326"/>
      <c r="AU100" s="384"/>
      <c r="AV100" s="422"/>
      <c r="AW100" s="422"/>
      <c r="AX100" s="422"/>
    </row>
    <row r="101" spans="1:50" s="251" customFormat="1" ht="15" customHeight="1" thickBot="1">
      <c r="A101" s="378" t="s">
        <v>67</v>
      </c>
      <c r="B101" s="386">
        <v>1491</v>
      </c>
      <c r="C101" s="430">
        <v>1025</v>
      </c>
      <c r="D101" s="386">
        <v>2</v>
      </c>
      <c r="E101" s="386">
        <v>27.615330000000004</v>
      </c>
      <c r="F101" s="386">
        <v>29.615330000000004</v>
      </c>
      <c r="G101" s="386">
        <v>29</v>
      </c>
      <c r="H101" s="386">
        <v>29</v>
      </c>
      <c r="I101" s="386">
        <v>30</v>
      </c>
      <c r="J101" s="386">
        <v>30</v>
      </c>
      <c r="K101" s="386">
        <v>118</v>
      </c>
      <c r="L101" s="387" t="s">
        <v>67</v>
      </c>
      <c r="M101" s="386">
        <v>30</v>
      </c>
      <c r="N101" s="386">
        <v>30</v>
      </c>
      <c r="O101" s="386">
        <v>30</v>
      </c>
      <c r="P101" s="386">
        <v>30</v>
      </c>
      <c r="Q101" s="386">
        <v>30</v>
      </c>
      <c r="R101" s="386">
        <v>150</v>
      </c>
      <c r="S101" s="386">
        <v>30</v>
      </c>
      <c r="T101" s="386">
        <v>30</v>
      </c>
      <c r="U101" s="386">
        <v>30</v>
      </c>
      <c r="V101" s="386">
        <v>30</v>
      </c>
      <c r="W101" s="386">
        <v>31</v>
      </c>
      <c r="X101" s="386">
        <v>151</v>
      </c>
      <c r="Y101" s="386">
        <v>30</v>
      </c>
      <c r="Z101" s="386">
        <v>30</v>
      </c>
      <c r="AA101" s="386">
        <v>31</v>
      </c>
      <c r="AB101" s="386">
        <v>30</v>
      </c>
      <c r="AC101" s="386">
        <v>31</v>
      </c>
      <c r="AD101" s="386">
        <v>152</v>
      </c>
      <c r="AE101" s="387" t="s">
        <v>67</v>
      </c>
      <c r="AF101" s="386">
        <v>154</v>
      </c>
      <c r="AG101" s="386">
        <v>139</v>
      </c>
      <c r="AH101" s="386">
        <v>120</v>
      </c>
      <c r="AI101" s="386">
        <v>106</v>
      </c>
      <c r="AJ101" s="386">
        <v>93</v>
      </c>
      <c r="AK101" s="386">
        <v>78</v>
      </c>
      <c r="AL101" s="386">
        <v>59</v>
      </c>
      <c r="AM101" s="386">
        <v>43</v>
      </c>
      <c r="AN101" s="386">
        <v>792</v>
      </c>
      <c r="AO101" s="386">
        <v>30</v>
      </c>
      <c r="AP101" s="386">
        <v>23</v>
      </c>
      <c r="AQ101" s="386">
        <v>18</v>
      </c>
      <c r="AR101" s="386">
        <v>13</v>
      </c>
      <c r="AS101" s="386">
        <v>14</v>
      </c>
      <c r="AT101" s="386"/>
      <c r="AU101" s="386">
        <v>65</v>
      </c>
      <c r="AV101" s="386">
        <v>366</v>
      </c>
      <c r="AW101" s="386">
        <v>37</v>
      </c>
      <c r="AX101" s="386">
        <v>31</v>
      </c>
    </row>
    <row r="102" spans="1:50" s="143" customFormat="1" ht="15" customHeight="1" hidden="1">
      <c r="A102" s="388" t="s">
        <v>98</v>
      </c>
      <c r="B102" s="389"/>
      <c r="C102" s="389"/>
      <c r="D102" s="389"/>
      <c r="E102" s="389"/>
      <c r="F102" s="333">
        <v>30</v>
      </c>
      <c r="G102" s="389">
        <v>29</v>
      </c>
      <c r="H102" s="389">
        <v>29</v>
      </c>
      <c r="I102" s="389">
        <v>30</v>
      </c>
      <c r="J102" s="389">
        <v>30</v>
      </c>
      <c r="K102" s="333">
        <v>118</v>
      </c>
      <c r="L102" s="389"/>
      <c r="M102" s="389">
        <v>30</v>
      </c>
      <c r="N102" s="389">
        <v>30</v>
      </c>
      <c r="O102" s="389">
        <v>30</v>
      </c>
      <c r="P102" s="389">
        <v>30</v>
      </c>
      <c r="Q102" s="389">
        <v>30</v>
      </c>
      <c r="R102" s="390">
        <v>150</v>
      </c>
      <c r="S102" s="389">
        <v>30</v>
      </c>
      <c r="T102" s="389">
        <v>30</v>
      </c>
      <c r="U102" s="389">
        <v>30</v>
      </c>
      <c r="V102" s="389">
        <v>30</v>
      </c>
      <c r="W102" s="389">
        <v>31</v>
      </c>
      <c r="X102" s="332">
        <v>151</v>
      </c>
      <c r="Y102" s="389">
        <v>30</v>
      </c>
      <c r="Z102" s="389">
        <v>30</v>
      </c>
      <c r="AA102" s="389">
        <v>31</v>
      </c>
      <c r="AB102" s="389">
        <v>30</v>
      </c>
      <c r="AC102" s="389">
        <v>31</v>
      </c>
      <c r="AD102" s="332">
        <v>152</v>
      </c>
      <c r="AE102" s="389">
        <v>0</v>
      </c>
      <c r="AF102" s="389">
        <v>154</v>
      </c>
      <c r="AG102" s="389">
        <v>139</v>
      </c>
      <c r="AH102" s="389">
        <v>120</v>
      </c>
      <c r="AI102" s="389">
        <v>106</v>
      </c>
      <c r="AJ102" s="389">
        <v>93</v>
      </c>
      <c r="AK102" s="389">
        <v>78</v>
      </c>
      <c r="AL102" s="389">
        <v>59</v>
      </c>
      <c r="AM102" s="389">
        <v>43</v>
      </c>
      <c r="AN102" s="314">
        <v>792</v>
      </c>
      <c r="AO102" s="389">
        <v>30</v>
      </c>
      <c r="AP102" s="389">
        <v>23</v>
      </c>
      <c r="AQ102" s="389">
        <v>18</v>
      </c>
      <c r="AR102" s="389">
        <v>13</v>
      </c>
      <c r="AS102" s="389">
        <v>14</v>
      </c>
      <c r="AT102" s="333"/>
      <c r="AU102" s="389">
        <v>65</v>
      </c>
      <c r="AV102" s="389">
        <v>366</v>
      </c>
      <c r="AW102" s="389">
        <v>37</v>
      </c>
      <c r="AX102" s="389">
        <v>31</v>
      </c>
    </row>
    <row r="103" spans="1:50" ht="15">
      <c r="A103" s="415" t="s">
        <v>68</v>
      </c>
      <c r="B103" s="397">
        <v>1491</v>
      </c>
      <c r="C103" s="416">
        <v>1025</v>
      </c>
      <c r="D103" s="417">
        <v>2</v>
      </c>
      <c r="E103" s="417">
        <v>27.615330000000004</v>
      </c>
      <c r="F103" s="317">
        <v>29.615330000000004</v>
      </c>
      <c r="G103" s="397">
        <v>29</v>
      </c>
      <c r="H103" s="397">
        <v>29</v>
      </c>
      <c r="I103" s="397">
        <v>30</v>
      </c>
      <c r="J103" s="397">
        <v>30</v>
      </c>
      <c r="K103" s="317">
        <v>118</v>
      </c>
      <c r="L103" s="418" t="s">
        <v>68</v>
      </c>
      <c r="M103" s="397">
        <v>30</v>
      </c>
      <c r="N103" s="397">
        <v>30</v>
      </c>
      <c r="O103" s="397">
        <v>30</v>
      </c>
      <c r="P103" s="397">
        <v>30</v>
      </c>
      <c r="Q103" s="397">
        <v>30</v>
      </c>
      <c r="R103" s="317">
        <v>150</v>
      </c>
      <c r="S103" s="397">
        <v>30</v>
      </c>
      <c r="T103" s="397">
        <v>30</v>
      </c>
      <c r="U103" s="397">
        <v>30</v>
      </c>
      <c r="V103" s="397">
        <v>30</v>
      </c>
      <c r="W103" s="397">
        <v>31</v>
      </c>
      <c r="X103" s="317">
        <v>151</v>
      </c>
      <c r="Y103" s="397">
        <v>30</v>
      </c>
      <c r="Z103" s="392">
        <v>30</v>
      </c>
      <c r="AA103" s="392">
        <v>31</v>
      </c>
      <c r="AB103" s="392">
        <v>30</v>
      </c>
      <c r="AC103" s="392">
        <v>31</v>
      </c>
      <c r="AD103" s="317">
        <v>152</v>
      </c>
      <c r="AE103" s="418" t="s">
        <v>68</v>
      </c>
      <c r="AF103" s="397">
        <v>154</v>
      </c>
      <c r="AG103" s="397">
        <v>139</v>
      </c>
      <c r="AH103" s="397">
        <v>120</v>
      </c>
      <c r="AI103" s="397">
        <v>106</v>
      </c>
      <c r="AJ103" s="397">
        <v>93</v>
      </c>
      <c r="AK103" s="397">
        <v>78</v>
      </c>
      <c r="AL103" s="397">
        <v>59</v>
      </c>
      <c r="AM103" s="397">
        <v>43</v>
      </c>
      <c r="AN103" s="317">
        <v>792</v>
      </c>
      <c r="AO103" s="397">
        <v>30</v>
      </c>
      <c r="AP103" s="397">
        <v>23</v>
      </c>
      <c r="AQ103" s="397">
        <v>18</v>
      </c>
      <c r="AR103" s="397">
        <v>13</v>
      </c>
      <c r="AS103" s="397">
        <v>14</v>
      </c>
      <c r="AT103" s="317">
        <v>98</v>
      </c>
      <c r="AU103" s="417">
        <v>65</v>
      </c>
      <c r="AV103" s="417">
        <v>366</v>
      </c>
      <c r="AW103" s="417">
        <v>37</v>
      </c>
      <c r="AX103" s="417">
        <v>31</v>
      </c>
    </row>
    <row r="104" spans="1:50" s="95" customFormat="1" ht="7.5" customHeight="1" thickBot="1">
      <c r="A104" s="204"/>
      <c r="B104" s="431"/>
      <c r="C104" s="422"/>
      <c r="D104" s="431"/>
      <c r="E104" s="431"/>
      <c r="F104" s="340"/>
      <c r="G104" s="431"/>
      <c r="H104" s="431"/>
      <c r="I104" s="431"/>
      <c r="J104" s="431"/>
      <c r="K104" s="340"/>
      <c r="L104" s="432"/>
      <c r="M104" s="431"/>
      <c r="N104" s="431"/>
      <c r="O104" s="431"/>
      <c r="P104" s="431"/>
      <c r="Q104" s="431"/>
      <c r="R104" s="340"/>
      <c r="S104" s="431"/>
      <c r="T104" s="431"/>
      <c r="U104" s="431"/>
      <c r="V104" s="431"/>
      <c r="W104" s="431"/>
      <c r="X104" s="340"/>
      <c r="Y104" s="431"/>
      <c r="Z104" s="433"/>
      <c r="AA104" s="433"/>
      <c r="AB104" s="433"/>
      <c r="AC104" s="433"/>
      <c r="AD104" s="340"/>
      <c r="AE104" s="432"/>
      <c r="AF104" s="431"/>
      <c r="AG104" s="431"/>
      <c r="AH104" s="431"/>
      <c r="AI104" s="431"/>
      <c r="AJ104" s="431"/>
      <c r="AK104" s="431"/>
      <c r="AL104" s="431"/>
      <c r="AM104" s="431"/>
      <c r="AN104" s="340"/>
      <c r="AO104" s="431"/>
      <c r="AP104" s="431"/>
      <c r="AQ104" s="431"/>
      <c r="AR104" s="431"/>
      <c r="AS104" s="431"/>
      <c r="AT104" s="340"/>
      <c r="AU104" s="433"/>
      <c r="AV104" s="431"/>
      <c r="AW104" s="431"/>
      <c r="AX104" s="431"/>
    </row>
    <row r="105" spans="1:50" s="251" customFormat="1" ht="15.75" thickBot="1">
      <c r="A105" s="378" t="s">
        <v>69</v>
      </c>
      <c r="B105" s="385">
        <v>5046.6674323</v>
      </c>
      <c r="C105" s="380">
        <v>6347</v>
      </c>
      <c r="D105" s="386">
        <v>8</v>
      </c>
      <c r="E105" s="386">
        <v>92</v>
      </c>
      <c r="F105" s="386">
        <v>100</v>
      </c>
      <c r="G105" s="386">
        <v>99</v>
      </c>
      <c r="H105" s="386">
        <v>99</v>
      </c>
      <c r="I105" s="386">
        <v>100</v>
      </c>
      <c r="J105" s="386">
        <v>101</v>
      </c>
      <c r="K105" s="386">
        <v>399</v>
      </c>
      <c r="L105" s="387" t="s">
        <v>69</v>
      </c>
      <c r="M105" s="386">
        <v>101</v>
      </c>
      <c r="N105" s="386">
        <v>101</v>
      </c>
      <c r="O105" s="386">
        <v>102</v>
      </c>
      <c r="P105" s="386">
        <v>102</v>
      </c>
      <c r="Q105" s="386">
        <v>102</v>
      </c>
      <c r="R105" s="386">
        <v>508</v>
      </c>
      <c r="S105" s="386">
        <v>102</v>
      </c>
      <c r="T105" s="386">
        <v>103</v>
      </c>
      <c r="U105" s="386">
        <v>103</v>
      </c>
      <c r="V105" s="386">
        <v>102</v>
      </c>
      <c r="W105" s="386">
        <v>102</v>
      </c>
      <c r="X105" s="386">
        <v>512</v>
      </c>
      <c r="Y105" s="386">
        <v>103</v>
      </c>
      <c r="Z105" s="386">
        <v>103</v>
      </c>
      <c r="AA105" s="386">
        <v>103</v>
      </c>
      <c r="AB105" s="386">
        <v>103</v>
      </c>
      <c r="AC105" s="386">
        <v>103</v>
      </c>
      <c r="AD105" s="386">
        <v>515</v>
      </c>
      <c r="AE105" s="387" t="s">
        <v>69</v>
      </c>
      <c r="AF105" s="386">
        <v>518</v>
      </c>
      <c r="AG105" s="386">
        <v>471</v>
      </c>
      <c r="AH105" s="386">
        <v>407</v>
      </c>
      <c r="AI105" s="386">
        <v>360</v>
      </c>
      <c r="AJ105" s="386">
        <v>315</v>
      </c>
      <c r="AK105" s="386">
        <v>265</v>
      </c>
      <c r="AL105" s="386">
        <v>200</v>
      </c>
      <c r="AM105" s="386">
        <v>143</v>
      </c>
      <c r="AN105" s="386">
        <v>2679</v>
      </c>
      <c r="AO105" s="386">
        <v>102</v>
      </c>
      <c r="AP105" s="386">
        <v>77</v>
      </c>
      <c r="AQ105" s="386">
        <v>61</v>
      </c>
      <c r="AR105" s="386">
        <v>46</v>
      </c>
      <c r="AS105" s="386">
        <v>48</v>
      </c>
      <c r="AT105" s="386">
        <v>334</v>
      </c>
      <c r="AU105" s="386">
        <v>227</v>
      </c>
      <c r="AV105" s="386">
        <v>1303</v>
      </c>
      <c r="AW105" s="386">
        <v>122</v>
      </c>
      <c r="AX105" s="386">
        <v>102</v>
      </c>
    </row>
    <row r="106" spans="1:50" s="250" customFormat="1" ht="15" hidden="1">
      <c r="A106" s="332" t="s">
        <v>98</v>
      </c>
      <c r="B106" s="333"/>
      <c r="C106" s="333"/>
      <c r="D106" s="333"/>
      <c r="E106" s="333"/>
      <c r="F106" s="333">
        <v>100</v>
      </c>
      <c r="G106" s="333">
        <v>99</v>
      </c>
      <c r="H106" s="333">
        <v>99</v>
      </c>
      <c r="I106" s="333">
        <v>100</v>
      </c>
      <c r="J106" s="333">
        <v>101</v>
      </c>
      <c r="K106" s="333">
        <v>399</v>
      </c>
      <c r="L106" s="333"/>
      <c r="M106" s="333">
        <v>101</v>
      </c>
      <c r="N106" s="333">
        <v>101</v>
      </c>
      <c r="O106" s="333">
        <v>102</v>
      </c>
      <c r="P106" s="333">
        <v>102</v>
      </c>
      <c r="Q106" s="333">
        <v>102</v>
      </c>
      <c r="R106" s="390">
        <v>508</v>
      </c>
      <c r="S106" s="333">
        <v>102</v>
      </c>
      <c r="T106" s="333">
        <v>103</v>
      </c>
      <c r="U106" s="333">
        <v>103</v>
      </c>
      <c r="V106" s="333">
        <v>102</v>
      </c>
      <c r="W106" s="333">
        <v>102</v>
      </c>
      <c r="X106" s="332">
        <v>512</v>
      </c>
      <c r="Y106" s="333">
        <v>103</v>
      </c>
      <c r="Z106" s="333">
        <v>103</v>
      </c>
      <c r="AA106" s="333">
        <v>103</v>
      </c>
      <c r="AB106" s="333">
        <v>103</v>
      </c>
      <c r="AC106" s="333">
        <v>103</v>
      </c>
      <c r="AD106" s="332">
        <v>515</v>
      </c>
      <c r="AE106" s="333">
        <v>0</v>
      </c>
      <c r="AF106" s="333">
        <v>518</v>
      </c>
      <c r="AG106" s="333">
        <v>471</v>
      </c>
      <c r="AH106" s="333">
        <v>407</v>
      </c>
      <c r="AI106" s="333">
        <v>360</v>
      </c>
      <c r="AJ106" s="333">
        <v>315</v>
      </c>
      <c r="AK106" s="333">
        <v>265</v>
      </c>
      <c r="AL106" s="333">
        <v>200</v>
      </c>
      <c r="AM106" s="333">
        <v>143</v>
      </c>
      <c r="AN106" s="314">
        <v>2679</v>
      </c>
      <c r="AO106" s="333">
        <v>102</v>
      </c>
      <c r="AP106" s="333">
        <v>77</v>
      </c>
      <c r="AQ106" s="333">
        <v>61</v>
      </c>
      <c r="AR106" s="333">
        <v>46</v>
      </c>
      <c r="AS106" s="333">
        <v>48</v>
      </c>
      <c r="AT106" s="314">
        <v>334</v>
      </c>
      <c r="AU106" s="333">
        <v>227</v>
      </c>
      <c r="AV106" s="333">
        <v>1303</v>
      </c>
      <c r="AW106" s="333">
        <v>122</v>
      </c>
      <c r="AX106" s="333">
        <v>102</v>
      </c>
    </row>
    <row r="107" spans="1:50" s="238" customFormat="1" ht="15">
      <c r="A107" s="391" t="s">
        <v>70</v>
      </c>
      <c r="B107" s="392">
        <v>1047</v>
      </c>
      <c r="C107" s="398">
        <v>1341</v>
      </c>
      <c r="D107" s="394">
        <v>2</v>
      </c>
      <c r="E107" s="394">
        <v>20</v>
      </c>
      <c r="F107" s="392">
        <v>22</v>
      </c>
      <c r="G107" s="392">
        <v>21</v>
      </c>
      <c r="H107" s="396">
        <v>21</v>
      </c>
      <c r="I107" s="392">
        <v>21</v>
      </c>
      <c r="J107" s="392">
        <v>22</v>
      </c>
      <c r="K107" s="392">
        <v>85</v>
      </c>
      <c r="L107" s="395" t="s">
        <v>70</v>
      </c>
      <c r="M107" s="392">
        <v>21</v>
      </c>
      <c r="N107" s="392">
        <v>21</v>
      </c>
      <c r="O107" s="392">
        <v>22</v>
      </c>
      <c r="P107" s="392">
        <v>21</v>
      </c>
      <c r="Q107" s="392">
        <v>21</v>
      </c>
      <c r="R107" s="392">
        <v>106</v>
      </c>
      <c r="S107" s="392">
        <v>21</v>
      </c>
      <c r="T107" s="392">
        <v>21</v>
      </c>
      <c r="U107" s="392">
        <v>21</v>
      </c>
      <c r="V107" s="392">
        <v>21</v>
      </c>
      <c r="W107" s="392">
        <v>21</v>
      </c>
      <c r="X107" s="392">
        <v>105</v>
      </c>
      <c r="Y107" s="392">
        <v>21</v>
      </c>
      <c r="Z107" s="392">
        <v>21</v>
      </c>
      <c r="AA107" s="392">
        <v>21</v>
      </c>
      <c r="AB107" s="392">
        <v>21</v>
      </c>
      <c r="AC107" s="392">
        <v>21</v>
      </c>
      <c r="AD107" s="392">
        <v>105</v>
      </c>
      <c r="AE107" s="395" t="s">
        <v>70</v>
      </c>
      <c r="AF107" s="392">
        <v>107</v>
      </c>
      <c r="AG107" s="392">
        <v>98</v>
      </c>
      <c r="AH107" s="396">
        <v>84</v>
      </c>
      <c r="AI107" s="392">
        <v>75</v>
      </c>
      <c r="AJ107" s="392">
        <v>65</v>
      </c>
      <c r="AK107" s="396">
        <v>55</v>
      </c>
      <c r="AL107" s="392">
        <v>41</v>
      </c>
      <c r="AM107" s="392">
        <v>30</v>
      </c>
      <c r="AN107" s="317">
        <v>555</v>
      </c>
      <c r="AO107" s="392">
        <v>21</v>
      </c>
      <c r="AP107" s="392">
        <v>16</v>
      </c>
      <c r="AQ107" s="392">
        <v>13</v>
      </c>
      <c r="AR107" s="392">
        <v>9</v>
      </c>
      <c r="AS107" s="392">
        <v>10</v>
      </c>
      <c r="AT107" s="317">
        <v>69</v>
      </c>
      <c r="AU107" s="392">
        <v>47.069585</v>
      </c>
      <c r="AV107" s="392">
        <v>270.183565</v>
      </c>
      <c r="AW107" s="392">
        <v>25.297309999999996</v>
      </c>
      <c r="AX107" s="392">
        <v>21.150209999999998</v>
      </c>
    </row>
    <row r="108" spans="1:50" ht="15">
      <c r="A108" s="415" t="s">
        <v>71</v>
      </c>
      <c r="B108" s="397">
        <v>1670</v>
      </c>
      <c r="C108" s="416">
        <v>2576</v>
      </c>
      <c r="D108" s="417">
        <v>2</v>
      </c>
      <c r="E108" s="417">
        <v>37</v>
      </c>
      <c r="F108" s="317">
        <v>39</v>
      </c>
      <c r="G108" s="397">
        <v>38</v>
      </c>
      <c r="H108" s="419">
        <v>38</v>
      </c>
      <c r="I108" s="397">
        <v>37</v>
      </c>
      <c r="J108" s="397">
        <v>37</v>
      </c>
      <c r="K108" s="317">
        <v>150</v>
      </c>
      <c r="L108" s="418" t="s">
        <v>71</v>
      </c>
      <c r="M108" s="397">
        <v>37</v>
      </c>
      <c r="N108" s="397">
        <v>37</v>
      </c>
      <c r="O108" s="397">
        <v>36</v>
      </c>
      <c r="P108" s="397">
        <v>36</v>
      </c>
      <c r="Q108" s="397">
        <v>34</v>
      </c>
      <c r="R108" s="317">
        <v>180</v>
      </c>
      <c r="S108" s="397">
        <v>34</v>
      </c>
      <c r="T108" s="397">
        <v>34</v>
      </c>
      <c r="U108" s="397">
        <v>34</v>
      </c>
      <c r="V108" s="397">
        <v>33</v>
      </c>
      <c r="W108" s="397">
        <v>33</v>
      </c>
      <c r="X108" s="317">
        <v>168</v>
      </c>
      <c r="Y108" s="397">
        <v>34</v>
      </c>
      <c r="Z108" s="392">
        <v>33</v>
      </c>
      <c r="AA108" s="392">
        <v>34</v>
      </c>
      <c r="AB108" s="392">
        <v>34</v>
      </c>
      <c r="AC108" s="392">
        <v>34</v>
      </c>
      <c r="AD108" s="317">
        <v>169</v>
      </c>
      <c r="AE108" s="418" t="s">
        <v>71</v>
      </c>
      <c r="AF108" s="397">
        <v>156</v>
      </c>
      <c r="AG108" s="397">
        <v>155</v>
      </c>
      <c r="AH108" s="419">
        <v>134</v>
      </c>
      <c r="AI108" s="397">
        <v>117</v>
      </c>
      <c r="AJ108" s="397">
        <v>101</v>
      </c>
      <c r="AK108" s="419">
        <v>86</v>
      </c>
      <c r="AL108" s="397">
        <v>65</v>
      </c>
      <c r="AM108" s="397">
        <v>46</v>
      </c>
      <c r="AN108" s="317">
        <v>860</v>
      </c>
      <c r="AO108" s="397">
        <v>32</v>
      </c>
      <c r="AP108" s="397">
        <v>24</v>
      </c>
      <c r="AQ108" s="397">
        <v>18</v>
      </c>
      <c r="AR108" s="397">
        <v>15</v>
      </c>
      <c r="AS108" s="397">
        <v>15</v>
      </c>
      <c r="AT108" s="317">
        <v>104</v>
      </c>
      <c r="AU108" s="397">
        <v>75.161743</v>
      </c>
      <c r="AV108" s="397">
        <v>431.43502700000005</v>
      </c>
      <c r="AW108" s="397">
        <v>40.395298000000004</v>
      </c>
      <c r="AX108" s="397">
        <v>33.773118</v>
      </c>
    </row>
    <row r="109" spans="1:50" ht="15">
      <c r="A109" s="415" t="s">
        <v>72</v>
      </c>
      <c r="B109" s="397">
        <v>1437</v>
      </c>
      <c r="C109" s="416">
        <v>1486</v>
      </c>
      <c r="D109" s="417">
        <v>2</v>
      </c>
      <c r="E109" s="417">
        <v>21</v>
      </c>
      <c r="F109" s="317">
        <v>23</v>
      </c>
      <c r="G109" s="397">
        <v>23</v>
      </c>
      <c r="H109" s="419">
        <v>23</v>
      </c>
      <c r="I109" s="397">
        <v>24</v>
      </c>
      <c r="J109" s="397">
        <v>25</v>
      </c>
      <c r="K109" s="317">
        <v>95</v>
      </c>
      <c r="L109" s="418" t="s">
        <v>72</v>
      </c>
      <c r="M109" s="397">
        <v>25</v>
      </c>
      <c r="N109" s="397">
        <v>25</v>
      </c>
      <c r="O109" s="397">
        <v>26</v>
      </c>
      <c r="P109" s="397">
        <v>27</v>
      </c>
      <c r="Q109" s="397">
        <v>29</v>
      </c>
      <c r="R109" s="317">
        <v>132</v>
      </c>
      <c r="S109" s="397">
        <v>29</v>
      </c>
      <c r="T109" s="397">
        <v>30</v>
      </c>
      <c r="U109" s="397">
        <v>29</v>
      </c>
      <c r="V109" s="397">
        <v>30</v>
      </c>
      <c r="W109" s="397">
        <v>30</v>
      </c>
      <c r="X109" s="317">
        <v>148</v>
      </c>
      <c r="Y109" s="397">
        <v>30</v>
      </c>
      <c r="Z109" s="392">
        <v>31</v>
      </c>
      <c r="AA109" s="392">
        <v>30</v>
      </c>
      <c r="AB109" s="392">
        <v>30</v>
      </c>
      <c r="AC109" s="392">
        <v>30</v>
      </c>
      <c r="AD109" s="317">
        <v>151</v>
      </c>
      <c r="AE109" s="418" t="s">
        <v>72</v>
      </c>
      <c r="AF109" s="397">
        <v>160</v>
      </c>
      <c r="AG109" s="397">
        <v>134</v>
      </c>
      <c r="AH109" s="419">
        <v>117</v>
      </c>
      <c r="AI109" s="397">
        <v>105</v>
      </c>
      <c r="AJ109" s="397">
        <v>93</v>
      </c>
      <c r="AK109" s="419">
        <v>77</v>
      </c>
      <c r="AL109" s="397">
        <v>59</v>
      </c>
      <c r="AM109" s="397">
        <v>42</v>
      </c>
      <c r="AN109" s="317">
        <v>787</v>
      </c>
      <c r="AO109" s="397">
        <v>31</v>
      </c>
      <c r="AP109" s="397">
        <v>23</v>
      </c>
      <c r="AQ109" s="397">
        <v>20</v>
      </c>
      <c r="AR109" s="397">
        <v>12</v>
      </c>
      <c r="AS109" s="397">
        <v>15</v>
      </c>
      <c r="AT109" s="317">
        <v>101</v>
      </c>
      <c r="AU109" s="397">
        <v>64.6189777</v>
      </c>
      <c r="AV109" s="397">
        <v>370.9186253</v>
      </c>
      <c r="AW109" s="397">
        <v>34.7291422</v>
      </c>
      <c r="AX109" s="397">
        <v>29.0358402</v>
      </c>
    </row>
    <row r="110" spans="1:50" ht="15">
      <c r="A110" s="415" t="s">
        <v>73</v>
      </c>
      <c r="B110" s="397">
        <v>605.5420882</v>
      </c>
      <c r="C110" s="416">
        <v>616</v>
      </c>
      <c r="D110" s="417">
        <v>1</v>
      </c>
      <c r="E110" s="417">
        <v>9</v>
      </c>
      <c r="F110" s="317">
        <v>10</v>
      </c>
      <c r="G110" s="397">
        <v>11</v>
      </c>
      <c r="H110" s="419">
        <v>11</v>
      </c>
      <c r="I110" s="397">
        <v>12</v>
      </c>
      <c r="J110" s="397">
        <v>12</v>
      </c>
      <c r="K110" s="317">
        <v>46</v>
      </c>
      <c r="L110" s="418" t="s">
        <v>73</v>
      </c>
      <c r="M110" s="397">
        <v>12</v>
      </c>
      <c r="N110" s="397">
        <v>12</v>
      </c>
      <c r="O110" s="397">
        <v>12</v>
      </c>
      <c r="P110" s="397">
        <v>12</v>
      </c>
      <c r="Q110" s="397">
        <v>12</v>
      </c>
      <c r="R110" s="317">
        <v>60</v>
      </c>
      <c r="S110" s="397">
        <v>12</v>
      </c>
      <c r="T110" s="397">
        <v>12</v>
      </c>
      <c r="U110" s="397">
        <v>13</v>
      </c>
      <c r="V110" s="397">
        <v>12</v>
      </c>
      <c r="W110" s="397">
        <v>12</v>
      </c>
      <c r="X110" s="317">
        <v>61</v>
      </c>
      <c r="Y110" s="397">
        <v>12</v>
      </c>
      <c r="Z110" s="392">
        <v>12</v>
      </c>
      <c r="AA110" s="392">
        <v>12</v>
      </c>
      <c r="AB110" s="392">
        <v>12</v>
      </c>
      <c r="AC110" s="392">
        <v>12</v>
      </c>
      <c r="AD110" s="317">
        <v>60</v>
      </c>
      <c r="AE110" s="418" t="s">
        <v>73</v>
      </c>
      <c r="AF110" s="397">
        <v>68</v>
      </c>
      <c r="AG110" s="397">
        <v>57</v>
      </c>
      <c r="AH110" s="419">
        <v>50</v>
      </c>
      <c r="AI110" s="397">
        <v>43</v>
      </c>
      <c r="AJ110" s="397">
        <v>38</v>
      </c>
      <c r="AK110" s="419">
        <v>32</v>
      </c>
      <c r="AL110" s="397">
        <v>24</v>
      </c>
      <c r="AM110" s="397">
        <v>17</v>
      </c>
      <c r="AN110" s="317">
        <v>329</v>
      </c>
      <c r="AO110" s="397">
        <v>12</v>
      </c>
      <c r="AP110" s="397">
        <v>9</v>
      </c>
      <c r="AQ110" s="397">
        <v>7</v>
      </c>
      <c r="AR110" s="397">
        <v>7</v>
      </c>
      <c r="AS110" s="397">
        <v>5</v>
      </c>
      <c r="AT110" s="317">
        <v>40</v>
      </c>
      <c r="AU110" s="397">
        <v>27.2355962</v>
      </c>
      <c r="AV110" s="397">
        <v>156.3347218</v>
      </c>
      <c r="AW110" s="397">
        <v>14.6376332</v>
      </c>
      <c r="AX110" s="397">
        <v>12.2380212</v>
      </c>
    </row>
    <row r="111" spans="1:50" ht="15">
      <c r="A111" s="415" t="s">
        <v>74</v>
      </c>
      <c r="B111" s="397">
        <v>287.1253441</v>
      </c>
      <c r="C111" s="416">
        <v>328</v>
      </c>
      <c r="D111" s="417">
        <v>1</v>
      </c>
      <c r="E111" s="417">
        <v>5</v>
      </c>
      <c r="F111" s="317">
        <v>6</v>
      </c>
      <c r="G111" s="397">
        <v>6</v>
      </c>
      <c r="H111" s="419">
        <v>6</v>
      </c>
      <c r="I111" s="397">
        <v>6</v>
      </c>
      <c r="J111" s="397">
        <v>5</v>
      </c>
      <c r="K111" s="317">
        <v>23</v>
      </c>
      <c r="L111" s="418" t="s">
        <v>74</v>
      </c>
      <c r="M111" s="397">
        <v>6</v>
      </c>
      <c r="N111" s="397">
        <v>6</v>
      </c>
      <c r="O111" s="397">
        <v>6</v>
      </c>
      <c r="P111" s="397">
        <v>6</v>
      </c>
      <c r="Q111" s="397">
        <v>6</v>
      </c>
      <c r="R111" s="317">
        <v>30</v>
      </c>
      <c r="S111" s="397">
        <v>6</v>
      </c>
      <c r="T111" s="397">
        <v>6</v>
      </c>
      <c r="U111" s="397">
        <v>6</v>
      </c>
      <c r="V111" s="397">
        <v>6</v>
      </c>
      <c r="W111" s="397">
        <v>6</v>
      </c>
      <c r="X111" s="317">
        <v>30</v>
      </c>
      <c r="Y111" s="397">
        <v>6</v>
      </c>
      <c r="Z111" s="392">
        <v>6</v>
      </c>
      <c r="AA111" s="392">
        <v>6</v>
      </c>
      <c r="AB111" s="392">
        <v>6</v>
      </c>
      <c r="AC111" s="392">
        <v>6</v>
      </c>
      <c r="AD111" s="317">
        <v>30</v>
      </c>
      <c r="AE111" s="418" t="s">
        <v>74</v>
      </c>
      <c r="AF111" s="397">
        <v>27</v>
      </c>
      <c r="AG111" s="397">
        <v>27</v>
      </c>
      <c r="AH111" s="419">
        <v>22</v>
      </c>
      <c r="AI111" s="397">
        <v>20</v>
      </c>
      <c r="AJ111" s="397">
        <v>18</v>
      </c>
      <c r="AK111" s="419">
        <v>15</v>
      </c>
      <c r="AL111" s="397">
        <v>11</v>
      </c>
      <c r="AM111" s="397">
        <v>8</v>
      </c>
      <c r="AN111" s="317">
        <v>148</v>
      </c>
      <c r="AO111" s="397">
        <v>6</v>
      </c>
      <c r="AP111" s="397">
        <v>5</v>
      </c>
      <c r="AQ111" s="397">
        <v>3</v>
      </c>
      <c r="AR111" s="397">
        <v>3</v>
      </c>
      <c r="AS111" s="397">
        <v>3</v>
      </c>
      <c r="AT111" s="317">
        <v>20</v>
      </c>
      <c r="AU111" s="397">
        <v>12.914098099999999</v>
      </c>
      <c r="AV111" s="397">
        <v>74.1280609</v>
      </c>
      <c r="AW111" s="397">
        <v>6.940616599999999</v>
      </c>
      <c r="AX111" s="397">
        <v>5.8028106</v>
      </c>
    </row>
    <row r="112" spans="1:50" s="85" customFormat="1" ht="8.25" customHeight="1" thickBot="1">
      <c r="A112" s="204"/>
      <c r="B112" s="434"/>
      <c r="C112" s="422"/>
      <c r="D112" s="422"/>
      <c r="E112" s="422"/>
      <c r="F112" s="326"/>
      <c r="G112" s="422"/>
      <c r="H112" s="422"/>
      <c r="I112" s="422"/>
      <c r="J112" s="422"/>
      <c r="K112" s="326"/>
      <c r="L112" s="435"/>
      <c r="M112" s="422"/>
      <c r="N112" s="422"/>
      <c r="O112" s="422"/>
      <c r="P112" s="422"/>
      <c r="Q112" s="422"/>
      <c r="R112" s="326"/>
      <c r="S112" s="422"/>
      <c r="T112" s="422"/>
      <c r="U112" s="422"/>
      <c r="V112" s="422"/>
      <c r="W112" s="422"/>
      <c r="X112" s="326"/>
      <c r="Y112" s="422"/>
      <c r="Z112" s="384"/>
      <c r="AA112" s="384"/>
      <c r="AB112" s="384"/>
      <c r="AC112" s="384"/>
      <c r="AD112" s="326"/>
      <c r="AE112" s="435"/>
      <c r="AF112" s="422"/>
      <c r="AG112" s="422"/>
      <c r="AH112" s="422"/>
      <c r="AI112" s="422"/>
      <c r="AJ112" s="422"/>
      <c r="AK112" s="422"/>
      <c r="AL112" s="422"/>
      <c r="AM112" s="422"/>
      <c r="AN112" s="326"/>
      <c r="AO112" s="422"/>
      <c r="AP112" s="422"/>
      <c r="AQ112" s="422"/>
      <c r="AR112" s="422"/>
      <c r="AS112" s="422"/>
      <c r="AT112" s="326"/>
      <c r="AU112" s="384"/>
      <c r="AV112" s="422"/>
      <c r="AW112" s="422"/>
      <c r="AX112" s="422"/>
    </row>
    <row r="113" spans="1:50" s="251" customFormat="1" ht="15.75" thickBot="1">
      <c r="A113" s="378" t="s">
        <v>75</v>
      </c>
      <c r="B113" s="386">
        <v>15454</v>
      </c>
      <c r="C113" s="430">
        <v>11001</v>
      </c>
      <c r="D113" s="386">
        <v>23</v>
      </c>
      <c r="E113" s="386">
        <v>283</v>
      </c>
      <c r="F113" s="386">
        <v>306</v>
      </c>
      <c r="G113" s="386">
        <v>305</v>
      </c>
      <c r="H113" s="386">
        <v>305</v>
      </c>
      <c r="I113" s="386">
        <v>305.944799</v>
      </c>
      <c r="J113" s="386">
        <v>307.970582</v>
      </c>
      <c r="K113" s="386">
        <v>1223.915381</v>
      </c>
      <c r="L113" s="387" t="s">
        <v>75</v>
      </c>
      <c r="M113" s="386">
        <v>309</v>
      </c>
      <c r="N113" s="386">
        <v>311.0092565</v>
      </c>
      <c r="O113" s="386">
        <v>311.0092565</v>
      </c>
      <c r="P113" s="386">
        <v>311.0092565</v>
      </c>
      <c r="Q113" s="386">
        <v>311.0092565</v>
      </c>
      <c r="R113" s="386">
        <v>1553.037026</v>
      </c>
      <c r="S113" s="386">
        <v>312</v>
      </c>
      <c r="T113" s="386">
        <v>314.047931</v>
      </c>
      <c r="U113" s="386">
        <v>314.047931</v>
      </c>
      <c r="V113" s="386">
        <v>314</v>
      </c>
      <c r="W113" s="386">
        <v>313</v>
      </c>
      <c r="X113" s="386">
        <v>1567.095862</v>
      </c>
      <c r="Y113" s="386">
        <v>314</v>
      </c>
      <c r="Z113" s="386">
        <v>316.073714</v>
      </c>
      <c r="AA113" s="386">
        <v>316</v>
      </c>
      <c r="AB113" s="386">
        <v>316</v>
      </c>
      <c r="AC113" s="386">
        <v>316.073714</v>
      </c>
      <c r="AD113" s="386">
        <v>1578.147428</v>
      </c>
      <c r="AE113" s="387" t="s">
        <v>75</v>
      </c>
      <c r="AF113" s="386">
        <v>1587</v>
      </c>
      <c r="AG113" s="386">
        <v>1443</v>
      </c>
      <c r="AH113" s="386">
        <v>1247</v>
      </c>
      <c r="AI113" s="386">
        <v>1101</v>
      </c>
      <c r="AJ113" s="386">
        <v>962.5390067000001</v>
      </c>
      <c r="AK113" s="386">
        <v>811</v>
      </c>
      <c r="AL113" s="386">
        <v>611</v>
      </c>
      <c r="AM113" s="386">
        <v>441</v>
      </c>
      <c r="AN113" s="386">
        <v>8203.5390067</v>
      </c>
      <c r="AO113" s="386">
        <v>312.834408</v>
      </c>
      <c r="AP113" s="386">
        <v>234.412944</v>
      </c>
      <c r="AQ113" s="386">
        <v>187</v>
      </c>
      <c r="AR113" s="386">
        <v>140</v>
      </c>
      <c r="AS113" s="386">
        <v>148</v>
      </c>
      <c r="AT113" s="386">
        <v>1022.2473520000001</v>
      </c>
      <c r="AU113" s="386">
        <v>733</v>
      </c>
      <c r="AV113" s="386">
        <v>4197.00000001427</v>
      </c>
      <c r="AW113" s="386">
        <v>374.0000000012716</v>
      </c>
      <c r="AX113" s="386">
        <v>311.00000000105746</v>
      </c>
    </row>
    <row r="114" spans="1:50" s="143" customFormat="1" ht="15" hidden="1">
      <c r="A114" s="388" t="s">
        <v>98</v>
      </c>
      <c r="B114" s="389"/>
      <c r="C114" s="389"/>
      <c r="D114" s="389"/>
      <c r="E114" s="389"/>
      <c r="F114" s="333">
        <v>306</v>
      </c>
      <c r="G114" s="389">
        <v>305</v>
      </c>
      <c r="H114" s="389">
        <v>305</v>
      </c>
      <c r="I114" s="389">
        <v>306</v>
      </c>
      <c r="J114" s="389">
        <v>308</v>
      </c>
      <c r="K114" s="333">
        <v>1224</v>
      </c>
      <c r="L114" s="389"/>
      <c r="M114" s="389">
        <v>309</v>
      </c>
      <c r="N114" s="389">
        <v>311</v>
      </c>
      <c r="O114" s="389">
        <v>311</v>
      </c>
      <c r="P114" s="389">
        <v>311</v>
      </c>
      <c r="Q114" s="389">
        <v>311</v>
      </c>
      <c r="R114" s="390">
        <v>1553</v>
      </c>
      <c r="S114" s="389">
        <v>312</v>
      </c>
      <c r="T114" s="389">
        <v>314</v>
      </c>
      <c r="U114" s="389">
        <v>314</v>
      </c>
      <c r="V114" s="389">
        <v>314</v>
      </c>
      <c r="W114" s="389">
        <v>313</v>
      </c>
      <c r="X114" s="332">
        <v>1567</v>
      </c>
      <c r="Y114" s="389">
        <v>314</v>
      </c>
      <c r="Z114" s="389">
        <v>316</v>
      </c>
      <c r="AA114" s="389">
        <v>316</v>
      </c>
      <c r="AB114" s="389">
        <v>316</v>
      </c>
      <c r="AC114" s="389">
        <v>316</v>
      </c>
      <c r="AD114" s="332">
        <v>1578</v>
      </c>
      <c r="AE114" s="389">
        <v>0</v>
      </c>
      <c r="AF114" s="389">
        <v>1587</v>
      </c>
      <c r="AG114" s="389">
        <v>1443</v>
      </c>
      <c r="AH114" s="389">
        <v>1247</v>
      </c>
      <c r="AI114" s="389">
        <v>1101</v>
      </c>
      <c r="AJ114" s="389">
        <v>963</v>
      </c>
      <c r="AK114" s="389">
        <v>811</v>
      </c>
      <c r="AL114" s="389">
        <v>611</v>
      </c>
      <c r="AM114" s="389">
        <v>441</v>
      </c>
      <c r="AN114" s="314">
        <v>8203.5390067</v>
      </c>
      <c r="AO114" s="389">
        <v>313</v>
      </c>
      <c r="AP114" s="389">
        <v>234</v>
      </c>
      <c r="AQ114" s="389">
        <v>187</v>
      </c>
      <c r="AR114" s="389">
        <v>140</v>
      </c>
      <c r="AS114" s="389">
        <v>148</v>
      </c>
      <c r="AT114" s="314">
        <v>1022</v>
      </c>
      <c r="AU114" s="389">
        <v>733</v>
      </c>
      <c r="AV114" s="389">
        <v>4197</v>
      </c>
      <c r="AW114" s="389">
        <v>374</v>
      </c>
      <c r="AX114" s="389">
        <v>311</v>
      </c>
    </row>
    <row r="115" spans="1:50" ht="15">
      <c r="A115" s="415" t="s">
        <v>76</v>
      </c>
      <c r="B115" s="397">
        <v>9924.126088</v>
      </c>
      <c r="C115" s="416">
        <v>6737</v>
      </c>
      <c r="D115" s="417">
        <v>13</v>
      </c>
      <c r="E115" s="417">
        <v>176</v>
      </c>
      <c r="F115" s="317">
        <v>189</v>
      </c>
      <c r="G115" s="397">
        <v>189</v>
      </c>
      <c r="H115" s="419">
        <v>188</v>
      </c>
      <c r="I115" s="419">
        <v>190</v>
      </c>
      <c r="J115" s="419">
        <v>192</v>
      </c>
      <c r="K115" s="317">
        <v>759</v>
      </c>
      <c r="L115" s="418" t="s">
        <v>76</v>
      </c>
      <c r="M115" s="397">
        <v>194</v>
      </c>
      <c r="N115" s="397">
        <v>196</v>
      </c>
      <c r="O115" s="397">
        <v>195</v>
      </c>
      <c r="P115" s="397">
        <v>193</v>
      </c>
      <c r="Q115" s="397">
        <v>195</v>
      </c>
      <c r="R115" s="317">
        <v>973</v>
      </c>
      <c r="S115" s="397">
        <v>194</v>
      </c>
      <c r="T115" s="397">
        <v>195</v>
      </c>
      <c r="U115" s="397">
        <v>195</v>
      </c>
      <c r="V115" s="397">
        <v>194</v>
      </c>
      <c r="W115" s="397">
        <v>194</v>
      </c>
      <c r="X115" s="317">
        <v>972</v>
      </c>
      <c r="Y115" s="419">
        <v>196</v>
      </c>
      <c r="Z115" s="396">
        <v>195</v>
      </c>
      <c r="AA115" s="396">
        <v>196</v>
      </c>
      <c r="AB115" s="392">
        <v>196</v>
      </c>
      <c r="AC115" s="392">
        <v>197</v>
      </c>
      <c r="AD115" s="317">
        <v>980</v>
      </c>
      <c r="AE115" s="418" t="s">
        <v>76</v>
      </c>
      <c r="AF115" s="397">
        <v>1057</v>
      </c>
      <c r="AG115" s="397">
        <v>953</v>
      </c>
      <c r="AH115" s="419">
        <v>830</v>
      </c>
      <c r="AI115" s="397">
        <v>719</v>
      </c>
      <c r="AJ115" s="397">
        <v>631</v>
      </c>
      <c r="AK115" s="397">
        <v>524</v>
      </c>
      <c r="AL115" s="397">
        <v>394</v>
      </c>
      <c r="AM115" s="397">
        <v>283</v>
      </c>
      <c r="AN115" s="317">
        <v>5391</v>
      </c>
      <c r="AO115" s="397">
        <v>203</v>
      </c>
      <c r="AP115" s="397">
        <v>152</v>
      </c>
      <c r="AQ115" s="397">
        <v>120.08616400000001</v>
      </c>
      <c r="AR115" s="397">
        <v>89.90408000000001</v>
      </c>
      <c r="AS115" s="397">
        <v>95.04145600000001</v>
      </c>
      <c r="AT115" s="317">
        <v>660.0317</v>
      </c>
      <c r="AU115" s="397">
        <v>470.712076</v>
      </c>
      <c r="AV115" s="397">
        <v>2574.321078911193</v>
      </c>
      <c r="AW115" s="397">
        <v>229.401020613006</v>
      </c>
      <c r="AX115" s="397">
        <v>190.75860270225903</v>
      </c>
    </row>
    <row r="116" spans="1:50" ht="15">
      <c r="A116" s="415" t="s">
        <v>77</v>
      </c>
      <c r="B116" s="397">
        <v>326.7531944</v>
      </c>
      <c r="C116" s="416">
        <v>647</v>
      </c>
      <c r="D116" s="417">
        <v>1</v>
      </c>
      <c r="E116" s="394">
        <v>3</v>
      </c>
      <c r="F116" s="317">
        <v>4</v>
      </c>
      <c r="G116" s="397">
        <v>4</v>
      </c>
      <c r="H116" s="419">
        <v>5</v>
      </c>
      <c r="I116" s="419">
        <v>6</v>
      </c>
      <c r="J116" s="419">
        <v>6</v>
      </c>
      <c r="K116" s="317">
        <v>21</v>
      </c>
      <c r="L116" s="418" t="s">
        <v>77</v>
      </c>
      <c r="M116" s="397">
        <v>6</v>
      </c>
      <c r="N116" s="397">
        <v>6</v>
      </c>
      <c r="O116" s="397">
        <v>7</v>
      </c>
      <c r="P116" s="397">
        <v>7</v>
      </c>
      <c r="Q116" s="397">
        <v>6</v>
      </c>
      <c r="R116" s="317">
        <v>32</v>
      </c>
      <c r="S116" s="397">
        <v>7</v>
      </c>
      <c r="T116" s="397">
        <v>8</v>
      </c>
      <c r="U116" s="397">
        <v>8</v>
      </c>
      <c r="V116" s="397">
        <v>6</v>
      </c>
      <c r="W116" s="397">
        <v>6</v>
      </c>
      <c r="X116" s="317">
        <v>35</v>
      </c>
      <c r="Y116" s="419">
        <v>7</v>
      </c>
      <c r="Z116" s="396">
        <v>7</v>
      </c>
      <c r="AA116" s="396">
        <v>7</v>
      </c>
      <c r="AB116" s="392">
        <v>7</v>
      </c>
      <c r="AC116" s="392">
        <v>7</v>
      </c>
      <c r="AD116" s="317">
        <v>35</v>
      </c>
      <c r="AE116" s="418" t="s">
        <v>77</v>
      </c>
      <c r="AF116" s="397">
        <v>30</v>
      </c>
      <c r="AG116" s="397">
        <v>30</v>
      </c>
      <c r="AH116" s="419">
        <v>28</v>
      </c>
      <c r="AI116" s="397">
        <v>30</v>
      </c>
      <c r="AJ116" s="397">
        <v>20</v>
      </c>
      <c r="AK116" s="397">
        <v>18</v>
      </c>
      <c r="AL116" s="397">
        <v>13</v>
      </c>
      <c r="AM116" s="397">
        <v>9</v>
      </c>
      <c r="AN116" s="317">
        <v>178</v>
      </c>
      <c r="AO116" s="397">
        <v>6.6179467999999995</v>
      </c>
      <c r="AP116" s="397">
        <v>4.9476024</v>
      </c>
      <c r="AQ116" s="397">
        <v>3.9538531999999997</v>
      </c>
      <c r="AR116" s="397">
        <v>2.960104</v>
      </c>
      <c r="AS116" s="397">
        <v>3.1292527999999997</v>
      </c>
      <c r="AT116" s="317">
        <v>21.608759199999998</v>
      </c>
      <c r="AU116" s="397">
        <v>15.4982588</v>
      </c>
      <c r="AV116" s="397">
        <v>242.7697526651757</v>
      </c>
      <c r="AW116" s="397">
        <v>21.633520966589398</v>
      </c>
      <c r="AX116" s="397">
        <v>17.9893717128591</v>
      </c>
    </row>
    <row r="117" spans="1:50" ht="15">
      <c r="A117" s="415" t="s">
        <v>78</v>
      </c>
      <c r="B117" s="397">
        <v>3860.1140286000004</v>
      </c>
      <c r="C117" s="416">
        <v>1801</v>
      </c>
      <c r="D117" s="417">
        <v>5</v>
      </c>
      <c r="E117" s="417">
        <v>70</v>
      </c>
      <c r="F117" s="317">
        <v>75</v>
      </c>
      <c r="G117" s="397">
        <v>75</v>
      </c>
      <c r="H117" s="419">
        <v>75</v>
      </c>
      <c r="I117" s="419">
        <v>74</v>
      </c>
      <c r="J117" s="419">
        <v>73</v>
      </c>
      <c r="K117" s="317">
        <v>297</v>
      </c>
      <c r="L117" s="418" t="s">
        <v>78</v>
      </c>
      <c r="M117" s="397">
        <v>71</v>
      </c>
      <c r="N117" s="397">
        <v>72</v>
      </c>
      <c r="O117" s="397">
        <v>72</v>
      </c>
      <c r="P117" s="397">
        <v>73</v>
      </c>
      <c r="Q117" s="397">
        <v>73</v>
      </c>
      <c r="R117" s="317">
        <v>361</v>
      </c>
      <c r="S117" s="397">
        <v>73</v>
      </c>
      <c r="T117" s="397">
        <v>74</v>
      </c>
      <c r="U117" s="397">
        <v>75</v>
      </c>
      <c r="V117" s="397">
        <v>77</v>
      </c>
      <c r="W117" s="397">
        <v>77</v>
      </c>
      <c r="X117" s="317">
        <v>376</v>
      </c>
      <c r="Y117" s="419">
        <v>77</v>
      </c>
      <c r="Z117" s="396">
        <v>79</v>
      </c>
      <c r="AA117" s="396">
        <v>79</v>
      </c>
      <c r="AB117" s="392">
        <v>79</v>
      </c>
      <c r="AC117" s="392">
        <v>79</v>
      </c>
      <c r="AD117" s="317">
        <v>393</v>
      </c>
      <c r="AE117" s="418" t="s">
        <v>78</v>
      </c>
      <c r="AF117" s="397">
        <v>422</v>
      </c>
      <c r="AG117" s="397">
        <v>382</v>
      </c>
      <c r="AH117" s="419">
        <v>315</v>
      </c>
      <c r="AI117" s="397">
        <v>278</v>
      </c>
      <c r="AJ117" s="397">
        <v>240.53900670000002</v>
      </c>
      <c r="AK117" s="397">
        <v>202</v>
      </c>
      <c r="AL117" s="397">
        <v>153</v>
      </c>
      <c r="AM117" s="397">
        <v>110</v>
      </c>
      <c r="AN117" s="317">
        <v>2102.5390067</v>
      </c>
      <c r="AO117" s="397">
        <v>78.1814217</v>
      </c>
      <c r="AP117" s="397">
        <v>58.448730600000005</v>
      </c>
      <c r="AQ117" s="397">
        <v>46.7090283</v>
      </c>
      <c r="AR117" s="397">
        <v>34.969326</v>
      </c>
      <c r="AS117" s="397">
        <v>36.967573200000004</v>
      </c>
      <c r="AT117" s="317">
        <v>255.27607980000002</v>
      </c>
      <c r="AU117" s="397">
        <v>183.0893997</v>
      </c>
      <c r="AV117" s="397">
        <v>770.911641787683</v>
      </c>
      <c r="AW117" s="397">
        <v>68.696915422586</v>
      </c>
      <c r="AX117" s="397">
        <v>57.124975124128994</v>
      </c>
    </row>
    <row r="118" spans="1:50" ht="15">
      <c r="A118" s="415" t="s">
        <v>79</v>
      </c>
      <c r="B118" s="397">
        <v>1143.7814480000002</v>
      </c>
      <c r="C118" s="416">
        <v>1640</v>
      </c>
      <c r="D118" s="417">
        <v>3</v>
      </c>
      <c r="E118" s="417">
        <v>30</v>
      </c>
      <c r="F118" s="317">
        <v>33</v>
      </c>
      <c r="G118" s="397">
        <v>33</v>
      </c>
      <c r="H118" s="419">
        <v>33</v>
      </c>
      <c r="I118" s="419">
        <v>32</v>
      </c>
      <c r="J118" s="419">
        <v>33</v>
      </c>
      <c r="K118" s="317">
        <v>131</v>
      </c>
      <c r="L118" s="418" t="s">
        <v>79</v>
      </c>
      <c r="M118" s="397">
        <v>34</v>
      </c>
      <c r="N118" s="397">
        <v>33</v>
      </c>
      <c r="O118" s="397">
        <v>33</v>
      </c>
      <c r="P118" s="397">
        <v>34</v>
      </c>
      <c r="Q118" s="397">
        <v>33</v>
      </c>
      <c r="R118" s="317">
        <v>167</v>
      </c>
      <c r="S118" s="397">
        <v>33</v>
      </c>
      <c r="T118" s="397">
        <v>33</v>
      </c>
      <c r="U118" s="397">
        <v>32</v>
      </c>
      <c r="V118" s="397">
        <v>32</v>
      </c>
      <c r="W118" s="397">
        <v>31</v>
      </c>
      <c r="X118" s="317">
        <v>161</v>
      </c>
      <c r="Y118" s="419">
        <v>30</v>
      </c>
      <c r="Z118" s="396">
        <v>31</v>
      </c>
      <c r="AA118" s="396">
        <v>30</v>
      </c>
      <c r="AB118" s="392">
        <v>30</v>
      </c>
      <c r="AC118" s="392">
        <v>29</v>
      </c>
      <c r="AD118" s="317">
        <v>150</v>
      </c>
      <c r="AE118" s="418" t="s">
        <v>79</v>
      </c>
      <c r="AF118" s="397">
        <v>59</v>
      </c>
      <c r="AG118" s="397">
        <v>60</v>
      </c>
      <c r="AH118" s="419">
        <v>59</v>
      </c>
      <c r="AI118" s="397">
        <v>60</v>
      </c>
      <c r="AJ118" s="397">
        <v>59</v>
      </c>
      <c r="AK118" s="397">
        <v>57</v>
      </c>
      <c r="AL118" s="397">
        <v>43</v>
      </c>
      <c r="AM118" s="397">
        <v>33</v>
      </c>
      <c r="AN118" s="317">
        <v>430</v>
      </c>
      <c r="AO118" s="397">
        <v>21</v>
      </c>
      <c r="AP118" s="397">
        <v>16</v>
      </c>
      <c r="AQ118" s="397">
        <v>13.840244</v>
      </c>
      <c r="AR118" s="397">
        <v>10.361680000000002</v>
      </c>
      <c r="AS118" s="397">
        <v>10.953776</v>
      </c>
      <c r="AT118" s="317">
        <v>72.1557</v>
      </c>
      <c r="AU118" s="397">
        <v>54.250796</v>
      </c>
      <c r="AV118" s="397">
        <v>541.8813219596041</v>
      </c>
      <c r="AW118" s="397">
        <v>48.287732764568</v>
      </c>
      <c r="AX118" s="397">
        <v>40.153702913852</v>
      </c>
    </row>
    <row r="119" spans="1:50" s="238" customFormat="1" ht="15">
      <c r="A119" s="391" t="s">
        <v>80</v>
      </c>
      <c r="B119" s="392">
        <v>199.22524099999998</v>
      </c>
      <c r="C119" s="398">
        <v>176</v>
      </c>
      <c r="D119" s="394">
        <v>1</v>
      </c>
      <c r="E119" s="394">
        <v>4</v>
      </c>
      <c r="F119" s="317">
        <v>5</v>
      </c>
      <c r="G119" s="392">
        <v>4</v>
      </c>
      <c r="H119" s="396">
        <v>4</v>
      </c>
      <c r="I119" s="396">
        <v>3.9447989999999997</v>
      </c>
      <c r="J119" s="396">
        <v>3.970582</v>
      </c>
      <c r="K119" s="317">
        <v>15.915381</v>
      </c>
      <c r="L119" s="395" t="s">
        <v>80</v>
      </c>
      <c r="M119" s="392">
        <v>4</v>
      </c>
      <c r="N119" s="392">
        <v>4.0092565</v>
      </c>
      <c r="O119" s="392">
        <v>4.0092565</v>
      </c>
      <c r="P119" s="392">
        <v>4.0092565</v>
      </c>
      <c r="Q119" s="392">
        <v>4.0092565</v>
      </c>
      <c r="R119" s="317">
        <v>20.037025999999997</v>
      </c>
      <c r="S119" s="392">
        <v>5</v>
      </c>
      <c r="T119" s="392">
        <v>4.047931</v>
      </c>
      <c r="U119" s="392">
        <v>4.047931</v>
      </c>
      <c r="V119" s="392">
        <v>5</v>
      </c>
      <c r="W119" s="392">
        <v>5</v>
      </c>
      <c r="X119" s="317">
        <v>23.095862</v>
      </c>
      <c r="Y119" s="396">
        <v>4</v>
      </c>
      <c r="Z119" s="396">
        <v>4.073714</v>
      </c>
      <c r="AA119" s="396">
        <v>4</v>
      </c>
      <c r="AB119" s="392">
        <v>4</v>
      </c>
      <c r="AC119" s="392">
        <v>4.073714</v>
      </c>
      <c r="AD119" s="317">
        <v>20.147427999999998</v>
      </c>
      <c r="AE119" s="395" t="s">
        <v>80</v>
      </c>
      <c r="AF119" s="392">
        <v>19</v>
      </c>
      <c r="AG119" s="392">
        <v>18</v>
      </c>
      <c r="AH119" s="396">
        <v>15</v>
      </c>
      <c r="AI119" s="392">
        <v>14</v>
      </c>
      <c r="AJ119" s="392">
        <v>12</v>
      </c>
      <c r="AK119" s="392">
        <v>10</v>
      </c>
      <c r="AL119" s="392">
        <v>8</v>
      </c>
      <c r="AM119" s="392">
        <v>6</v>
      </c>
      <c r="AN119" s="317">
        <v>102</v>
      </c>
      <c r="AO119" s="392">
        <v>4.0350395</v>
      </c>
      <c r="AP119" s="392">
        <v>3.0166109999999997</v>
      </c>
      <c r="AQ119" s="392">
        <v>2.4107105</v>
      </c>
      <c r="AR119" s="392">
        <v>1.80481</v>
      </c>
      <c r="AS119" s="392">
        <v>1.9079419999999998</v>
      </c>
      <c r="AT119" s="317">
        <v>13.175113</v>
      </c>
      <c r="AU119" s="392">
        <v>9.4494695</v>
      </c>
      <c r="AV119" s="392">
        <v>67.1162046906141</v>
      </c>
      <c r="AW119" s="392">
        <v>5.980810234522199</v>
      </c>
      <c r="AX119" s="392">
        <v>4.9733475479583005</v>
      </c>
    </row>
    <row r="120" spans="1:50" s="9" customFormat="1" ht="9" customHeight="1" thickBot="1">
      <c r="A120" s="399"/>
      <c r="B120" s="436"/>
      <c r="C120" s="437"/>
      <c r="D120" s="436"/>
      <c r="E120" s="436"/>
      <c r="F120" s="438"/>
      <c r="G120" s="438"/>
      <c r="H120" s="438"/>
      <c r="I120" s="438"/>
      <c r="J120" s="438"/>
      <c r="K120" s="438"/>
      <c r="L120" s="439"/>
      <c r="M120" s="438"/>
      <c r="N120" s="438"/>
      <c r="O120" s="438"/>
      <c r="P120" s="438"/>
      <c r="Q120" s="438"/>
      <c r="R120" s="438"/>
      <c r="S120" s="438"/>
      <c r="T120" s="438"/>
      <c r="U120" s="438"/>
      <c r="V120" s="438"/>
      <c r="W120" s="438"/>
      <c r="X120" s="438"/>
      <c r="Y120" s="436"/>
      <c r="Z120" s="438"/>
      <c r="AA120" s="438"/>
      <c r="AB120" s="438"/>
      <c r="AC120" s="438"/>
      <c r="AD120" s="440"/>
      <c r="AE120" s="441"/>
      <c r="AF120" s="436"/>
      <c r="AG120" s="436"/>
      <c r="AH120" s="436"/>
      <c r="AI120" s="436"/>
      <c r="AJ120" s="436"/>
      <c r="AK120" s="436"/>
      <c r="AL120" s="436"/>
      <c r="AM120" s="436"/>
      <c r="AN120" s="440"/>
      <c r="AO120" s="436"/>
      <c r="AP120" s="436"/>
      <c r="AQ120" s="436"/>
      <c r="AR120" s="436"/>
      <c r="AS120" s="436"/>
      <c r="AT120" s="440"/>
      <c r="AU120" s="438"/>
      <c r="AV120" s="436"/>
      <c r="AW120" s="436"/>
      <c r="AX120" s="436"/>
    </row>
    <row r="121" spans="1:50" ht="15">
      <c r="A121" s="245" t="s">
        <v>135</v>
      </c>
      <c r="B121" s="193"/>
      <c r="C121" s="193"/>
      <c r="D121" s="193"/>
      <c r="E121" s="193"/>
      <c r="F121" s="265"/>
      <c r="G121" s="265"/>
      <c r="H121" s="265"/>
      <c r="I121" s="265"/>
      <c r="J121" s="265"/>
      <c r="K121" s="265"/>
      <c r="L121" s="19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193"/>
      <c r="Z121" s="265"/>
      <c r="AA121" s="265"/>
      <c r="AB121" s="265"/>
      <c r="AC121" s="265"/>
      <c r="AD121" s="265"/>
      <c r="AE121" s="193"/>
      <c r="AF121" s="193"/>
      <c r="AG121" s="194"/>
      <c r="AH121" s="193"/>
      <c r="AI121" s="193"/>
      <c r="AJ121" s="193"/>
      <c r="AK121" s="193"/>
      <c r="AL121" s="193"/>
      <c r="AM121" s="193"/>
      <c r="AN121" s="265"/>
      <c r="AO121" s="265"/>
      <c r="AP121" s="265"/>
      <c r="AQ121" s="265"/>
      <c r="AR121" s="265"/>
      <c r="AS121" s="265"/>
      <c r="AT121" s="265"/>
      <c r="AU121" s="193"/>
      <c r="AV121" s="193"/>
      <c r="AW121" s="193"/>
      <c r="AX121" s="193"/>
    </row>
    <row r="122" spans="1:50" ht="15">
      <c r="A122" s="245" t="s">
        <v>136</v>
      </c>
      <c r="B122" s="193"/>
      <c r="C122" s="193"/>
      <c r="D122" s="193"/>
      <c r="E122" s="193"/>
      <c r="F122" s="265"/>
      <c r="G122" s="255" t="s">
        <v>137</v>
      </c>
      <c r="H122" s="265"/>
      <c r="I122" s="265"/>
      <c r="J122" s="265"/>
      <c r="K122" s="265"/>
      <c r="L122" s="19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193"/>
      <c r="Z122" s="265"/>
      <c r="AA122" s="265"/>
      <c r="AB122" s="265"/>
      <c r="AC122" s="265"/>
      <c r="AD122" s="265"/>
      <c r="AE122" s="193"/>
      <c r="AF122" s="193"/>
      <c r="AG122" s="194"/>
      <c r="AH122" s="193"/>
      <c r="AI122" s="193"/>
      <c r="AJ122" s="193"/>
      <c r="AK122" s="193"/>
      <c r="AL122" s="193"/>
      <c r="AM122" s="193"/>
      <c r="AN122" s="265"/>
      <c r="AO122" s="265"/>
      <c r="AP122" s="265"/>
      <c r="AQ122" s="265"/>
      <c r="AR122" s="265"/>
      <c r="AS122" s="265"/>
      <c r="AT122" s="265"/>
      <c r="AU122" s="193"/>
      <c r="AV122" s="193"/>
      <c r="AW122" s="193"/>
      <c r="AX122" s="193"/>
    </row>
    <row r="123" spans="1:46" ht="15.75">
      <c r="A123" s="241"/>
      <c r="Z123" s="238"/>
      <c r="AA123" s="238"/>
      <c r="AB123" s="238"/>
      <c r="AC123" s="238"/>
      <c r="AD123" s="238"/>
      <c r="AG123" s="191"/>
      <c r="AN123" s="238"/>
      <c r="AO123" s="238"/>
      <c r="AP123" s="238"/>
      <c r="AQ123" s="238"/>
      <c r="AR123" s="238"/>
      <c r="AS123" s="238"/>
      <c r="AT123" s="238"/>
    </row>
    <row r="124" spans="1:46" ht="15">
      <c r="A124" s="242"/>
      <c r="Z124" s="238"/>
      <c r="AA124" s="238"/>
      <c r="AB124" s="238"/>
      <c r="AC124" s="238"/>
      <c r="AD124" s="238"/>
      <c r="AN124" s="238"/>
      <c r="AO124" s="238"/>
      <c r="AP124" s="238"/>
      <c r="AQ124" s="238"/>
      <c r="AR124" s="238"/>
      <c r="AS124" s="238"/>
      <c r="AT124" s="238"/>
    </row>
    <row r="125" spans="1:46" ht="15">
      <c r="A125" s="242"/>
      <c r="Z125" s="238"/>
      <c r="AA125" s="238"/>
      <c r="AB125" s="238"/>
      <c r="AC125" s="238"/>
      <c r="AD125" s="238"/>
      <c r="AN125" s="238"/>
      <c r="AO125" s="238"/>
      <c r="AP125" s="238"/>
      <c r="AQ125" s="238"/>
      <c r="AR125" s="238"/>
      <c r="AS125" s="238"/>
      <c r="AT125" s="238"/>
    </row>
    <row r="126" spans="1:46" ht="15">
      <c r="A126" s="242"/>
      <c r="Z126" s="238"/>
      <c r="AA126" s="238"/>
      <c r="AB126" s="238"/>
      <c r="AC126" s="238"/>
      <c r="AD126" s="238"/>
      <c r="AN126" s="238"/>
      <c r="AO126" s="238"/>
      <c r="AP126" s="238"/>
      <c r="AQ126" s="238"/>
      <c r="AR126" s="238"/>
      <c r="AS126" s="238"/>
      <c r="AT126" s="238"/>
    </row>
    <row r="127" spans="1:46" ht="15">
      <c r="A127" s="242"/>
      <c r="Z127" s="238"/>
      <c r="AA127" s="238"/>
      <c r="AB127" s="238"/>
      <c r="AD127" s="238"/>
      <c r="AN127" s="238"/>
      <c r="AO127" s="238"/>
      <c r="AP127" s="238"/>
      <c r="AQ127" s="238"/>
      <c r="AR127" s="238"/>
      <c r="AS127" s="238"/>
      <c r="AT127" s="238"/>
    </row>
    <row r="128" spans="1:46" ht="15">
      <c r="A128" s="242"/>
      <c r="Z128" s="238"/>
      <c r="AA128" s="238"/>
      <c r="AB128" s="238"/>
      <c r="AD128" s="238"/>
      <c r="AN128" s="238"/>
      <c r="AO128" s="238"/>
      <c r="AP128" s="238"/>
      <c r="AQ128" s="238"/>
      <c r="AR128" s="238"/>
      <c r="AS128" s="238"/>
      <c r="AT128" s="238"/>
    </row>
    <row r="129" spans="1:46" ht="15">
      <c r="A129" s="242"/>
      <c r="Z129" s="238"/>
      <c r="AA129" s="238"/>
      <c r="AB129" s="238"/>
      <c r="AN129" s="238"/>
      <c r="AO129" s="238"/>
      <c r="AP129" s="238"/>
      <c r="AQ129" s="238"/>
      <c r="AR129" s="238"/>
      <c r="AS129" s="238"/>
      <c r="AT129" s="238"/>
    </row>
    <row r="130" spans="1:46" ht="15">
      <c r="A130" s="242"/>
      <c r="AN130" s="238"/>
      <c r="AO130" s="238"/>
      <c r="AP130" s="238"/>
      <c r="AQ130" s="238"/>
      <c r="AR130" s="238"/>
      <c r="AS130" s="238"/>
      <c r="AT130" s="238"/>
    </row>
    <row r="131" spans="1:46" ht="15">
      <c r="A131" s="242"/>
      <c r="AN131" s="238"/>
      <c r="AO131" s="238"/>
      <c r="AP131" s="238"/>
      <c r="AQ131" s="238"/>
      <c r="AR131" s="238"/>
      <c r="AS131" s="238"/>
      <c r="AT131" s="238"/>
    </row>
    <row r="132" spans="40:46" ht="15">
      <c r="AN132" s="238"/>
      <c r="AO132" s="238"/>
      <c r="AP132" s="238"/>
      <c r="AQ132" s="238"/>
      <c r="AR132" s="238"/>
      <c r="AS132" s="238"/>
      <c r="AT132" s="238"/>
    </row>
    <row r="197" ht="15">
      <c r="IQ197" s="2" t="s">
        <v>129</v>
      </c>
    </row>
    <row r="406" ht="15">
      <c r="IQ406" s="2" t="s">
        <v>130</v>
      </c>
    </row>
    <row r="416" ht="15">
      <c r="IQ416" s="2" t="s">
        <v>131</v>
      </c>
    </row>
    <row r="575" ht="15">
      <c r="IQ575" s="2" t="s">
        <v>134</v>
      </c>
    </row>
  </sheetData>
  <sheetProtection/>
  <mergeCells count="37">
    <mergeCell ref="AZ2:BW2"/>
    <mergeCell ref="AZ3:BW3"/>
    <mergeCell ref="AZ4:BW4"/>
    <mergeCell ref="AY5:BN5"/>
    <mergeCell ref="AN71:AN72"/>
    <mergeCell ref="AT71:AT72"/>
    <mergeCell ref="AN6:AN7"/>
    <mergeCell ref="AT6:AT7"/>
    <mergeCell ref="AG66:AV66"/>
    <mergeCell ref="AG67:AV67"/>
    <mergeCell ref="J4:K4"/>
    <mergeCell ref="V4:X4"/>
    <mergeCell ref="AC4:AD4"/>
    <mergeCell ref="AV4:AX4"/>
    <mergeCell ref="AU5:AX5"/>
    <mergeCell ref="AO5:AT5"/>
    <mergeCell ref="Y5:AD5"/>
    <mergeCell ref="D5:K5"/>
    <mergeCell ref="B70:B72"/>
    <mergeCell ref="D70:K70"/>
    <mergeCell ref="B66:AB66"/>
    <mergeCell ref="B67:AB67"/>
    <mergeCell ref="M70:X70"/>
    <mergeCell ref="Y70:AD70"/>
    <mergeCell ref="B65:AB65"/>
    <mergeCell ref="M5:X5"/>
    <mergeCell ref="AD6:AD7"/>
    <mergeCell ref="A1:AA1"/>
    <mergeCell ref="A2:AA2"/>
    <mergeCell ref="A3:AA3"/>
    <mergeCell ref="B5:B7"/>
    <mergeCell ref="AF70:AP70"/>
    <mergeCell ref="AV70:AX70"/>
    <mergeCell ref="AG1:AV1"/>
    <mergeCell ref="AG2:AV2"/>
    <mergeCell ref="AG3:AV3"/>
    <mergeCell ref="AG65:AV65"/>
  </mergeCells>
  <printOptions/>
  <pageMargins left="0.17" right="0.17" top="0.24" bottom="0.16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Autorizado</dc:creator>
  <cp:keywords/>
  <dc:description/>
  <cp:lastModifiedBy>Jixson Arroyo Medina</cp:lastModifiedBy>
  <cp:lastPrinted>2007-09-04T22:32:00Z</cp:lastPrinted>
  <dcterms:created xsi:type="dcterms:W3CDTF">1999-02-10T23:39:50Z</dcterms:created>
  <dcterms:modified xsi:type="dcterms:W3CDTF">2013-12-17T13:14:32Z</dcterms:modified>
  <cp:category/>
  <cp:version/>
  <cp:contentType/>
  <cp:contentStatus/>
</cp:coreProperties>
</file>